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8680" windowHeight="164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5" i="1" l="1"/>
  <c r="B24" i="1"/>
  <c r="E13" i="1"/>
  <c r="F21" i="1"/>
  <c r="I21" i="1"/>
  <c r="H35" i="1"/>
  <c r="E16" i="1"/>
  <c r="E18" i="1"/>
  <c r="H34" i="1"/>
  <c r="G34" i="1"/>
  <c r="F35" i="1"/>
  <c r="F10" i="1"/>
  <c r="I10" i="1"/>
  <c r="F24" i="1"/>
  <c r="I24" i="1"/>
  <c r="E4" i="1"/>
  <c r="B17" i="1"/>
  <c r="E26" i="1"/>
  <c r="F34" i="1"/>
  <c r="E34" i="1"/>
  <c r="D35" i="1"/>
  <c r="D34" i="1"/>
  <c r="H31" i="1"/>
  <c r="F31" i="1"/>
  <c r="D31" i="1"/>
  <c r="H30" i="1"/>
  <c r="G30" i="1"/>
  <c r="F30" i="1"/>
  <c r="E30" i="1"/>
  <c r="D30" i="1"/>
  <c r="E24" i="1"/>
  <c r="H21" i="1"/>
  <c r="G21" i="1"/>
  <c r="E21" i="1"/>
  <c r="H10" i="1"/>
  <c r="E10" i="1"/>
  <c r="B10" i="1"/>
  <c r="B11" i="1"/>
  <c r="H24" i="1"/>
  <c r="G24" i="1"/>
  <c r="F16" i="1"/>
  <c r="M6" i="1"/>
  <c r="J6" i="1"/>
  <c r="G10" i="1"/>
</calcChain>
</file>

<file path=xl/comments1.xml><?xml version="1.0" encoding="utf-8"?>
<comments xmlns="http://schemas.openxmlformats.org/spreadsheetml/2006/main">
  <authors>
    <author>Rahim N</author>
  </authors>
  <commentList>
    <comment ref="A5" authorId="0">
      <text>
        <r>
          <rPr>
            <sz val="12"/>
            <color rgb="FF9C0006"/>
            <rFont val="Calibri"/>
            <family val="2"/>
            <scheme val="minor"/>
          </rPr>
          <t>exhaust port duration</t>
        </r>
      </text>
    </comment>
    <comment ref="D6" authorId="0">
      <text>
        <r>
          <rPr>
            <b/>
            <sz val="10"/>
            <color indexed="81"/>
            <rFont val="Calibri"/>
          </rPr>
          <t>1 is for the shortest powerband and highest peak power. 2 is for the longest powerband and lower peak power.</t>
        </r>
      </text>
    </comment>
    <comment ref="A7" authorId="0">
      <text>
        <r>
          <rPr>
            <b/>
            <sz val="10"/>
            <color indexed="81"/>
            <rFont val="Calibri"/>
          </rPr>
          <t>inner diameter in millimeters</t>
        </r>
      </text>
    </comment>
    <comment ref="A9" authorId="0">
      <text>
        <r>
          <rPr>
            <b/>
            <sz val="10"/>
            <color indexed="81"/>
            <rFont val="Calibri"/>
          </rPr>
          <t>total area of exhaust port in square millimeters. This is not essential but it will show you the ideal header diameter according to Jennings</t>
        </r>
      </text>
    </comment>
    <comment ref="A10" authorId="0">
      <text>
        <r>
          <rPr>
            <sz val="12"/>
            <color rgb="FF9C0006"/>
            <rFont val="Calibri"/>
            <family val="2"/>
            <scheme val="minor"/>
          </rPr>
          <t>this is the equivalent exhaust port diameter if it was round</t>
        </r>
      </text>
    </comment>
    <comment ref="G15" authorId="0">
      <text>
        <r>
          <rPr>
            <b/>
            <sz val="10"/>
            <color indexed="81"/>
            <rFont val="Calibri"/>
          </rPr>
          <t>Enter below the inner stinger diameter you will use.</t>
        </r>
      </text>
    </comment>
  </commentList>
</comments>
</file>

<file path=xl/sharedStrings.xml><?xml version="1.0" encoding="utf-8"?>
<sst xmlns="http://schemas.openxmlformats.org/spreadsheetml/2006/main" count="77" uniqueCount="61">
  <si>
    <t>exh duration</t>
  </si>
  <si>
    <t>tuned length</t>
  </si>
  <si>
    <t>inches</t>
  </si>
  <si>
    <t>millimeters</t>
  </si>
  <si>
    <t>baffle length</t>
  </si>
  <si>
    <t>to point</t>
  </si>
  <si>
    <t>6x hdr dia</t>
  </si>
  <si>
    <t>8x hdr dia</t>
  </si>
  <si>
    <t>10x hdr dia</t>
  </si>
  <si>
    <t>12x hdr dia</t>
  </si>
  <si>
    <t>header length</t>
  </si>
  <si>
    <t>header dia.</t>
  </si>
  <si>
    <t>belly diameter</t>
  </si>
  <si>
    <t>stinger diameter</t>
  </si>
  <si>
    <t>stinger length</t>
  </si>
  <si>
    <t>GORDON JENNINGS PIPE CALCULATOR</t>
  </si>
  <si>
    <t>high power)</t>
  </si>
  <si>
    <t>mid power)</t>
  </si>
  <si>
    <t>(broad PB,</t>
  </si>
  <si>
    <t>(narrow PB,</t>
  </si>
  <si>
    <t>diffuser length</t>
  </si>
  <si>
    <t>6 degrees</t>
  </si>
  <si>
    <t>7 degrees</t>
  </si>
  <si>
    <t>8 degrees</t>
  </si>
  <si>
    <t>9 degrees</t>
  </si>
  <si>
    <t>belly length</t>
  </si>
  <si>
    <t>ideal hdr dia</t>
  </si>
  <si>
    <t>sqr mm exhaust</t>
  </si>
  <si>
    <t>equiv exh dia.</t>
  </si>
  <si>
    <t>x header dia</t>
  </si>
  <si>
    <t>(stinger dia</t>
  </si>
  <si>
    <t xml:space="preserve"> x 12)</t>
  </si>
  <si>
    <t>14 degrees</t>
  </si>
  <si>
    <t>16 degrees</t>
  </si>
  <si>
    <t>18 degrees</t>
  </si>
  <si>
    <t>12 degrees</t>
  </si>
  <si>
    <t>select powerband</t>
  </si>
  <si>
    <t>selected</t>
  </si>
  <si>
    <t>(millimeters)</t>
  </si>
  <si>
    <t>header x 2.5</t>
  </si>
  <si>
    <t>actual</t>
  </si>
  <si>
    <t>HEADER</t>
  </si>
  <si>
    <t>DIFFUSER</t>
  </si>
  <si>
    <t>BELLY</t>
  </si>
  <si>
    <t>BAFFLE</t>
  </si>
  <si>
    <t>STINGER</t>
  </si>
  <si>
    <t>diameter</t>
  </si>
  <si>
    <t>length</t>
  </si>
  <si>
    <t>mm</t>
  </si>
  <si>
    <t>Diffuser angle</t>
  </si>
  <si>
    <t>Baffle angle</t>
  </si>
  <si>
    <t>degres</t>
  </si>
  <si>
    <t>May 1972</t>
  </si>
  <si>
    <t>2018-1972=</t>
  </si>
  <si>
    <t>46 years</t>
  </si>
  <si>
    <t>peak pwr RPM</t>
  </si>
  <si>
    <t>light blue cells)</t>
  </si>
  <si>
    <t>(Enter data in</t>
  </si>
  <si>
    <t>NOTES</t>
  </si>
  <si>
    <t>Click here</t>
  </si>
  <si>
    <t>for a really good inexpensive pipe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</si>
</sst>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7" x14ac:knownFonts="1">
    <font>
      <sz val="12"/>
      <color theme="1"/>
      <name val="Calibri"/>
      <family val="2"/>
      <scheme val="minor"/>
    </font>
    <font>
      <b/>
      <sz val="10"/>
      <color indexed="81"/>
      <name val="Calibri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34998626667073579"/>
      <name val="Calibri"/>
      <scheme val="minor"/>
    </font>
    <font>
      <b/>
      <sz val="20"/>
      <color theme="1"/>
      <name val="Calibri"/>
      <scheme val="minor"/>
    </font>
    <font>
      <u/>
      <sz val="12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168" fontId="0" fillId="0" borderId="1" xfId="0" applyNumberFormat="1" applyBorder="1"/>
    <xf numFmtId="1" fontId="0" fillId="0" borderId="1" xfId="0" applyNumberFormat="1" applyBorder="1"/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/>
    <xf numFmtId="49" fontId="0" fillId="0" borderId="0" xfId="0" applyNumberFormat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6" borderId="0" xfId="0" applyFont="1" applyFill="1"/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11" borderId="0" xfId="0" applyFill="1"/>
    <xf numFmtId="0" fontId="0" fillId="0" borderId="0" xfId="0" applyBorder="1"/>
    <xf numFmtId="0" fontId="6" fillId="11" borderId="0" xfId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ragonfly75.com/motorbike/portsMS.html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P22" sqref="P22:P23"/>
    </sheetView>
  </sheetViews>
  <sheetFormatPr baseColWidth="10" defaultRowHeight="15" x14ac:dyDescent="0"/>
  <cols>
    <col min="1" max="1" width="14.1640625" customWidth="1"/>
    <col min="4" max="4" width="15.83203125" customWidth="1"/>
    <col min="5" max="5" width="11.83203125" bestFit="1" customWidth="1"/>
  </cols>
  <sheetData>
    <row r="1" spans="1:16">
      <c r="A1" t="s">
        <v>57</v>
      </c>
      <c r="C1" s="28" t="s">
        <v>15</v>
      </c>
      <c r="D1" s="29"/>
      <c r="E1" s="29"/>
      <c r="F1" s="29"/>
      <c r="G1" s="29"/>
      <c r="H1" s="29"/>
      <c r="I1" s="30"/>
      <c r="O1" t="s">
        <v>53</v>
      </c>
      <c r="P1" t="s">
        <v>54</v>
      </c>
    </row>
    <row r="2" spans="1:16" ht="16" thickBot="1">
      <c r="A2" t="s">
        <v>56</v>
      </c>
      <c r="C2" s="31"/>
      <c r="D2" s="32"/>
      <c r="E2" s="32"/>
      <c r="F2" s="32"/>
      <c r="G2" s="32"/>
      <c r="H2" s="32"/>
      <c r="I2" s="33"/>
      <c r="J2" s="27" t="s">
        <v>52</v>
      </c>
    </row>
    <row r="3" spans="1:16">
      <c r="E3" s="2" t="s">
        <v>3</v>
      </c>
    </row>
    <row r="4" spans="1:16">
      <c r="A4" s="19" t="s">
        <v>55</v>
      </c>
      <c r="B4" s="34">
        <v>7000</v>
      </c>
      <c r="D4" s="22" t="s">
        <v>1</v>
      </c>
      <c r="E4" s="5">
        <f>((B5*1700)/B4)*25.4</f>
        <v>1060.9942857142858</v>
      </c>
    </row>
    <row r="5" spans="1:16">
      <c r="A5" s="19" t="s">
        <v>0</v>
      </c>
      <c r="B5" s="34">
        <v>172</v>
      </c>
      <c r="I5" s="21" t="s">
        <v>2</v>
      </c>
      <c r="J5" s="4" t="s">
        <v>3</v>
      </c>
      <c r="K5" s="2"/>
      <c r="L5" s="21" t="s">
        <v>3</v>
      </c>
      <c r="M5" s="4" t="s">
        <v>2</v>
      </c>
    </row>
    <row r="6" spans="1:16">
      <c r="B6" t="s">
        <v>38</v>
      </c>
      <c r="D6" s="19" t="s">
        <v>36</v>
      </c>
      <c r="I6" s="35">
        <v>1.03</v>
      </c>
      <c r="J6" s="6">
        <f>I6*25.4</f>
        <v>26.161999999999999</v>
      </c>
      <c r="K6" s="2"/>
      <c r="L6" s="35">
        <v>152.4</v>
      </c>
      <c r="M6" s="4">
        <f>L6/25.4</f>
        <v>6.0000000000000009</v>
      </c>
    </row>
    <row r="7" spans="1:16">
      <c r="A7" s="19" t="s">
        <v>11</v>
      </c>
      <c r="B7" s="34">
        <v>45.2</v>
      </c>
      <c r="D7" s="35">
        <v>2</v>
      </c>
      <c r="E7" s="2">
        <v>1</v>
      </c>
      <c r="F7" s="2">
        <v>2</v>
      </c>
      <c r="G7" s="2">
        <v>3</v>
      </c>
      <c r="H7" s="2">
        <v>4</v>
      </c>
    </row>
    <row r="8" spans="1:16">
      <c r="E8" s="7" t="s">
        <v>19</v>
      </c>
      <c r="F8" t="s">
        <v>16</v>
      </c>
      <c r="G8" s="7" t="s">
        <v>18</v>
      </c>
      <c r="H8" t="s">
        <v>17</v>
      </c>
    </row>
    <row r="9" spans="1:16">
      <c r="A9" s="20" t="s">
        <v>27</v>
      </c>
      <c r="B9" s="34">
        <v>1100</v>
      </c>
      <c r="E9" s="14" t="s">
        <v>6</v>
      </c>
      <c r="F9" s="14" t="s">
        <v>7</v>
      </c>
      <c r="G9" s="14" t="s">
        <v>8</v>
      </c>
      <c r="H9" s="14" t="s">
        <v>9</v>
      </c>
      <c r="I9" s="13" t="s">
        <v>37</v>
      </c>
    </row>
    <row r="10" spans="1:16">
      <c r="A10" s="22" t="s">
        <v>28</v>
      </c>
      <c r="B10" s="11">
        <f>SQRT(B9/3.14)*2</f>
        <v>37.433593006153153</v>
      </c>
      <c r="D10" s="22" t="s">
        <v>10</v>
      </c>
      <c r="E10" s="17">
        <f>6*B7</f>
        <v>271.20000000000005</v>
      </c>
      <c r="F10" s="17">
        <f>B7*8</f>
        <v>361.6</v>
      </c>
      <c r="G10" s="18">
        <f>B7*10</f>
        <v>452</v>
      </c>
      <c r="H10" s="17">
        <f>B7*12</f>
        <v>542.40000000000009</v>
      </c>
      <c r="I10" s="15">
        <f>IF(D7=1,E10,IF(D7=2,F10,IF(D7=3,G10,IF(D7=4,H10,0))))</f>
        <v>361.6</v>
      </c>
    </row>
    <row r="11" spans="1:16">
      <c r="A11" s="22" t="s">
        <v>26</v>
      </c>
      <c r="B11" s="12">
        <f>1.17*B10</f>
        <v>43.797303817199186</v>
      </c>
      <c r="C11" s="3"/>
    </row>
    <row r="12" spans="1:16">
      <c r="D12" s="7" t="s">
        <v>40</v>
      </c>
      <c r="E12" s="1" t="s">
        <v>39</v>
      </c>
      <c r="K12" s="36" t="s">
        <v>58</v>
      </c>
    </row>
    <row r="13" spans="1:16">
      <c r="D13" s="22" t="s">
        <v>12</v>
      </c>
      <c r="E13" s="4">
        <f>B7*2.5</f>
        <v>113</v>
      </c>
      <c r="K13" s="37"/>
      <c r="L13" s="38"/>
      <c r="M13" s="39"/>
    </row>
    <row r="14" spans="1:16">
      <c r="K14" s="40"/>
      <c r="L14" s="41"/>
      <c r="M14" s="42"/>
    </row>
    <row r="15" spans="1:16">
      <c r="D15" s="13"/>
      <c r="E15" s="2">
        <v>0.57999999999999996</v>
      </c>
      <c r="F15" s="2">
        <v>0.62</v>
      </c>
      <c r="G15" t="s">
        <v>29</v>
      </c>
    </row>
    <row r="16" spans="1:16">
      <c r="A16" s="8" t="s">
        <v>4</v>
      </c>
      <c r="B16" s="9"/>
      <c r="D16" s="22" t="s">
        <v>13</v>
      </c>
      <c r="E16" s="6">
        <f>B7*0.58</f>
        <v>26.216000000000001</v>
      </c>
      <c r="F16" s="6">
        <f>B7*0.62</f>
        <v>28.024000000000001</v>
      </c>
      <c r="G16" s="35">
        <v>26.2</v>
      </c>
    </row>
    <row r="17" spans="1:10">
      <c r="A17" s="8" t="s">
        <v>5</v>
      </c>
      <c r="B17" s="10">
        <f>(E13/2)*(1/TAN(RADIANS(30)))</f>
        <v>97.860870627641575</v>
      </c>
    </row>
    <row r="18" spans="1:10">
      <c r="D18" s="22" t="s">
        <v>14</v>
      </c>
      <c r="E18" s="5">
        <f>E16*12</f>
        <v>314.59199999999998</v>
      </c>
      <c r="F18" s="7" t="s">
        <v>30</v>
      </c>
      <c r="G18" t="s">
        <v>31</v>
      </c>
    </row>
    <row r="20" spans="1:10">
      <c r="E20" t="s">
        <v>34</v>
      </c>
      <c r="F20" t="s">
        <v>33</v>
      </c>
      <c r="G20" t="s">
        <v>32</v>
      </c>
      <c r="H20" t="s">
        <v>35</v>
      </c>
      <c r="I20" s="7" t="s">
        <v>37</v>
      </c>
    </row>
    <row r="21" spans="1:10">
      <c r="D21" s="23" t="s">
        <v>4</v>
      </c>
      <c r="E21" s="17">
        <f>(E13/2)*(1/TAN(RADIANS(18)))-(G16/2)*(1/TAN(RADIANS(18)))</f>
        <v>133.571465513406</v>
      </c>
      <c r="F21" s="17">
        <f>(E13/2)*(1/TAN(RADIANS(16)))-(G16/2)*(1/TAN(RADIANS(16)))</f>
        <v>151.35378686269544</v>
      </c>
      <c r="G21" s="17">
        <f>(E13/2)*(1/TAN(RADIANS(14)))-(G16/2)*(1/TAN(RADIANS(14)))</f>
        <v>174.06789251545564</v>
      </c>
      <c r="H21" s="17">
        <f>(E13/2)*(1/TAN(RADIANS(10)))-(G16/2)*(1/TAN(RADIANS(10)))</f>
        <v>246.13363097140859</v>
      </c>
      <c r="I21" s="15">
        <f>IF(D7=1,E21,IF(D7=2,F21,IF(D7=3,G21,IF(D7=4,H21,0))))</f>
        <v>151.35378686269544</v>
      </c>
    </row>
    <row r="23" spans="1:10">
      <c r="B23" s="2" t="s">
        <v>51</v>
      </c>
      <c r="E23" s="14" t="s">
        <v>24</v>
      </c>
      <c r="F23" s="14" t="s">
        <v>23</v>
      </c>
      <c r="G23" s="14" t="s">
        <v>22</v>
      </c>
      <c r="H23" s="14" t="s">
        <v>21</v>
      </c>
      <c r="I23" s="13" t="s">
        <v>37</v>
      </c>
    </row>
    <row r="24" spans="1:10">
      <c r="A24" s="26" t="s">
        <v>49</v>
      </c>
      <c r="B24" s="4">
        <f>B25/2</f>
        <v>8</v>
      </c>
      <c r="D24" s="22" t="s">
        <v>20</v>
      </c>
      <c r="E24" s="17">
        <f>((E13-B7)/2)/TAN(RADIANS(9))</f>
        <v>214.03617634748397</v>
      </c>
      <c r="F24" s="17">
        <f>((E13-B7)/2)/TAN(RADIANS(8))</f>
        <v>241.21103358882465</v>
      </c>
      <c r="G24" s="17">
        <f>((E13-B7)/2)/TAN(RADIANS(7))</f>
        <v>276.09334390833868</v>
      </c>
      <c r="H24" s="17">
        <f>((E13-B7)/2)/TAN(RADIANS(6))</f>
        <v>322.53695499814557</v>
      </c>
      <c r="I24" s="15">
        <f>IF(D7=1,E24,IF(D7=2,F24,IF(D7=3,G24,IF(D7=4,H24,0))))</f>
        <v>241.21103358882465</v>
      </c>
    </row>
    <row r="25" spans="1:10">
      <c r="A25" s="26" t="s">
        <v>50</v>
      </c>
      <c r="B25" s="4">
        <f>IF(D7=1,18,IF(D7=2,16,IF(D7=3,14,IF(D7=4,12,0))))</f>
        <v>16</v>
      </c>
    </row>
    <row r="26" spans="1:10">
      <c r="D26" s="22" t="s">
        <v>25</v>
      </c>
      <c r="E26" s="5">
        <f>E4-(B17/2)-I10-I24</f>
        <v>409.25281681164029</v>
      </c>
    </row>
    <row r="29" spans="1:10">
      <c r="D29" s="24" t="s">
        <v>41</v>
      </c>
      <c r="E29" s="24" t="s">
        <v>42</v>
      </c>
      <c r="F29" s="24" t="s">
        <v>43</v>
      </c>
      <c r="G29" s="24" t="s">
        <v>44</v>
      </c>
      <c r="H29" s="24" t="s">
        <v>45</v>
      </c>
    </row>
    <row r="30" spans="1:10">
      <c r="C30" s="2" t="s">
        <v>47</v>
      </c>
      <c r="D30" s="5">
        <f>I10</f>
        <v>361.6</v>
      </c>
      <c r="E30" s="5">
        <f>I24</f>
        <v>241.21103358882465</v>
      </c>
      <c r="F30" s="5">
        <f>E26</f>
        <v>409.25281681164029</v>
      </c>
      <c r="G30" s="5">
        <f>I21</f>
        <v>151.35378686269544</v>
      </c>
      <c r="H30" s="5">
        <f>E18</f>
        <v>314.59199999999998</v>
      </c>
      <c r="I30" t="s">
        <v>48</v>
      </c>
    </row>
    <row r="31" spans="1:10">
      <c r="C31" t="s">
        <v>46</v>
      </c>
      <c r="D31" s="4">
        <f>B7</f>
        <v>45.2</v>
      </c>
      <c r="E31" s="2"/>
      <c r="F31" s="4">
        <f>E13</f>
        <v>113</v>
      </c>
      <c r="G31" s="2"/>
      <c r="H31" s="4">
        <f>G16</f>
        <v>26.2</v>
      </c>
      <c r="I31" t="s">
        <v>48</v>
      </c>
    </row>
    <row r="32" spans="1:10">
      <c r="J32" s="44"/>
    </row>
    <row r="33" spans="3:14">
      <c r="D33" s="25" t="s">
        <v>41</v>
      </c>
      <c r="E33" s="25" t="s">
        <v>42</v>
      </c>
      <c r="F33" s="25" t="s">
        <v>43</v>
      </c>
      <c r="G33" s="25" t="s">
        <v>44</v>
      </c>
      <c r="H33" s="25" t="s">
        <v>45</v>
      </c>
      <c r="J33" s="45" t="s">
        <v>59</v>
      </c>
      <c r="K33" s="43" t="s">
        <v>60</v>
      </c>
      <c r="L33" s="43"/>
      <c r="M33" s="43"/>
      <c r="N33" s="43"/>
    </row>
    <row r="34" spans="3:14">
      <c r="C34" s="2" t="s">
        <v>47</v>
      </c>
      <c r="D34" s="5">
        <f>I10/25.4</f>
        <v>14.236220472440946</v>
      </c>
      <c r="E34" s="5">
        <f>I24/25.4</f>
        <v>9.4964973853867978</v>
      </c>
      <c r="F34" s="5">
        <f>E26/25.4</f>
        <v>16.112315622505523</v>
      </c>
      <c r="G34" s="5">
        <f>I21/25.4</f>
        <v>5.9588105064053325</v>
      </c>
      <c r="H34" s="5">
        <f>E18/25.4</f>
        <v>12.385511811023623</v>
      </c>
      <c r="I34" t="s">
        <v>2</v>
      </c>
    </row>
    <row r="35" spans="3:14">
      <c r="C35" t="s">
        <v>46</v>
      </c>
      <c r="D35" s="16">
        <f>B7/25.4</f>
        <v>1.7795275590551183</v>
      </c>
      <c r="E35" s="2"/>
      <c r="F35" s="16">
        <f>E13/25.4</f>
        <v>4.4488188976377954</v>
      </c>
      <c r="G35" s="2"/>
      <c r="H35" s="16">
        <f>G16/25.4</f>
        <v>1.0314960629921259</v>
      </c>
      <c r="I35" t="s">
        <v>2</v>
      </c>
    </row>
  </sheetData>
  <sheetProtection password="B633" sheet="1" objects="1" scenarios="1"/>
  <mergeCells count="4">
    <mergeCell ref="C1:I2"/>
    <mergeCell ref="K13:M13"/>
    <mergeCell ref="K14:M14"/>
    <mergeCell ref="K33:N33"/>
  </mergeCells>
  <hyperlinks>
    <hyperlink ref="J33" r:id="rId1"/>
  </hyperlinks>
  <pageMargins left="0.75" right="0.75" top="1" bottom="1" header="0.5" footer="0.5"/>
  <pageSetup orientation="portrait" horizontalDpi="4294967292" verticalDpi="4294967292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Rahim N</dc:creator>
  <cp:lastModifiedBy>Rahim N</cp:lastModifiedBy>
  <dcterms:created xsi:type="dcterms:W3CDTF">2018-04-23T23:36:18Z</dcterms:created>
  <dcterms:modified xsi:type="dcterms:W3CDTF">2018-04-24T07:51:09Z</dcterms:modified>
</cp:coreProperties>
</file>