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240" yWindow="240" windowWidth="25360" windowHeight="15820" tabRatio="500"/>
  </bookViews>
  <sheets>
    <sheet name="Sheet1"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7" i="1" l="1"/>
  <c r="H9" i="1"/>
  <c r="D7" i="1"/>
  <c r="D17" i="1"/>
  <c r="H15" i="1"/>
  <c r="G7" i="1"/>
  <c r="G9" i="1"/>
  <c r="C17" i="1"/>
  <c r="G15" i="1"/>
  <c r="F11" i="1"/>
  <c r="F9" i="1"/>
  <c r="B7" i="1"/>
  <c r="B17" i="1"/>
  <c r="F15" i="1"/>
</calcChain>
</file>

<file path=xl/comments1.xml><?xml version="1.0" encoding="utf-8"?>
<comments xmlns="http://schemas.openxmlformats.org/spreadsheetml/2006/main">
  <authors>
    <author>Michael F</author>
  </authors>
  <commentList>
    <comment ref="B2" authorId="0">
      <text>
        <r>
          <rPr>
            <b/>
            <sz val="11"/>
            <color indexed="81"/>
            <rFont val="Verdana"/>
            <family val="2"/>
          </rPr>
          <t>A needle jet is the brass tube that the needle slides inside. It's at the bottom of the venturi. Some screw out and some have to be heated and pressed out. Email SUDCO at chadt@sudco.com to see if he has what you need for this or a needle.</t>
        </r>
      </text>
    </comment>
    <comment ref="B4" authorId="0">
      <text>
        <r>
          <rPr>
            <b/>
            <sz val="11"/>
            <color indexed="81"/>
            <rFont val="Verdana"/>
            <family val="2"/>
          </rPr>
          <t xml:space="preserve">Enter the code stamped on the jet (all of them are listed at http://www.dragonfly75.com/moto/jettingMikuni.html) </t>
        </r>
      </text>
    </comment>
    <comment ref="F4" authorId="0">
      <text>
        <r>
          <rPr>
            <b/>
            <sz val="11"/>
            <color indexed="81"/>
            <rFont val="Verdana"/>
            <family val="2"/>
          </rPr>
          <t>All VM's and most TM's have the 4/042 main jets. TM's with N100.64 jets: 33/36/40mm (HS40)</t>
        </r>
      </text>
    </comment>
    <comment ref="C6" authorId="0">
      <text>
        <r>
          <rPr>
            <b/>
            <sz val="11"/>
            <color indexed="81"/>
            <rFont val="Verdana"/>
            <family val="2"/>
          </rPr>
          <t xml:space="preserve">Needle jet hole diameter. 
2.9mm for PWK33-39, PWM38, PJ34-38, PE36, FCR28-41. 
2.6mm for PE26-28, PWK26-28, PE20-24 </t>
        </r>
      </text>
    </comment>
    <comment ref="F6" authorId="0">
      <text>
        <r>
          <rPr>
            <b/>
            <sz val="11"/>
            <color indexed="81"/>
            <rFont val="Verdana"/>
            <family val="2"/>
          </rPr>
          <t>All VM's and most TM's have the 4/042 main jets. TM's with N100.64 jets: 33/36/40mm (HS40)</t>
        </r>
      </text>
    </comment>
    <comment ref="F9" authorId="0">
      <text>
        <r>
          <rPr>
            <b/>
            <sz val="11"/>
            <color indexed="81"/>
            <rFont val="Verdana"/>
            <family val="2"/>
          </rPr>
          <t>Carbs other than Mikuni and Keihin have diameters the # of the jet divided by 100</t>
        </r>
      </text>
    </comment>
    <comment ref="B10" authorId="0">
      <text>
        <r>
          <rPr>
            <b/>
            <sz val="11"/>
            <color indexed="81"/>
            <rFont val="Verdana"/>
            <family val="2"/>
          </rPr>
          <t>For the TMX carb just use the needle ID's last two digits as the hundredths added to 2. Example - the last two are 58 which means its diameter is 2.58mm.</t>
        </r>
      </text>
    </comment>
    <comment ref="B12" authorId="0">
      <text>
        <r>
          <rPr>
            <b/>
            <sz val="11"/>
            <color indexed="81"/>
            <rFont val="Verdana"/>
            <family val="2"/>
          </rPr>
          <t>#7 series needles are for the 40-44mm Mikuni carbs.</t>
        </r>
      </text>
    </comment>
    <comment ref="B13" authorId="0">
      <text>
        <r>
          <rPr>
            <b/>
            <sz val="11"/>
            <color indexed="81"/>
            <rFont val="Verdana"/>
            <family val="2"/>
          </rPr>
          <t>The series # is in reference to the first character in the needle ID.</t>
        </r>
      </text>
    </comment>
    <comment ref="F13" authorId="0">
      <text>
        <r>
          <rPr>
            <b/>
            <sz val="11"/>
            <color indexed="81"/>
            <rFont val="Verdana"/>
            <family val="2"/>
          </rPr>
          <t>This should be within 45% and 75%. Higher means the needle clearance is too great, and lower means it's too little.</t>
        </r>
      </text>
    </comment>
  </commentList>
</comments>
</file>

<file path=xl/sharedStrings.xml><?xml version="1.0" encoding="utf-8"?>
<sst xmlns="http://schemas.openxmlformats.org/spreadsheetml/2006/main" count="73" uniqueCount="56">
  <si>
    <t>Needle Jet ID</t>
  </si>
  <si>
    <t>O-0</t>
  </si>
  <si>
    <t>N jet hole diameter</t>
  </si>
  <si>
    <t>Keihin</t>
  </si>
  <si>
    <t>Mikuni</t>
  </si>
  <si>
    <t>hole diameter</t>
  </si>
  <si>
    <t>Needle jet ID</t>
  </si>
  <si>
    <t>diameter</t>
  </si>
  <si>
    <t>M</t>
  </si>
  <si>
    <t>N</t>
  </si>
  <si>
    <t>O</t>
  </si>
  <si>
    <t>P</t>
  </si>
  <si>
    <t>Q</t>
  </si>
  <si>
    <t>R</t>
  </si>
  <si>
    <t>S</t>
  </si>
  <si>
    <t>Y</t>
  </si>
  <si>
    <t>Z</t>
  </si>
  <si>
    <t>A</t>
  </si>
  <si>
    <t>B</t>
  </si>
  <si>
    <t>C</t>
  </si>
  <si>
    <t>DellOrto</t>
  </si>
  <si>
    <t>see comment below</t>
  </si>
  <si>
    <t>for diameter info</t>
  </si>
  <si>
    <t>NEEDLE JET DIAMETER</t>
  </si>
  <si>
    <t>NEEDLE DIAMETER</t>
  </si>
  <si>
    <t>get from website</t>
  </si>
  <si>
    <t>Click Here</t>
  </si>
  <si>
    <t>download calculator</t>
  </si>
  <si>
    <t>#7 series is 2.99mm</t>
  </si>
  <si>
    <t>#4-6 is 2.515mm</t>
  </si>
  <si>
    <t>Calculated Needle Clearance Area</t>
  </si>
  <si>
    <t>272AU</t>
  </si>
  <si>
    <t>Main Jet Area</t>
  </si>
  <si>
    <t>N100/604 Main Jet</t>
  </si>
  <si>
    <t>mm hole diameter</t>
  </si>
  <si>
    <t>main jet hole area</t>
  </si>
  <si>
    <t>Main Jet #</t>
  </si>
  <si>
    <t>hole area</t>
  </si>
  <si>
    <t>main hole dia</t>
  </si>
  <si>
    <t>main hole area</t>
  </si>
  <si>
    <t>% Clearance To Main Jet Area</t>
  </si>
  <si>
    <t>This should be between 45 and 75%</t>
  </si>
  <si>
    <t>4/042 main jet #</t>
  </si>
  <si>
    <t>created by Michael Forrest 6-21-22</t>
  </si>
  <si>
    <t>Other 2 stroke calculators are listed at</t>
  </si>
  <si>
    <t>www.dragonfly75.com/moto/calculators.html</t>
  </si>
  <si>
    <t>Lower means you need a skinnier needle or fatter N Jet</t>
  </si>
  <si>
    <t>Higher means you need a fatter needle or skinnier N Jet</t>
  </si>
  <si>
    <t>My listings of available needles:</t>
  </si>
  <si>
    <t>www.dragonfly75.com/moto/needles.html</t>
  </si>
  <si>
    <t>chadt@sudco.com</t>
  </si>
  <si>
    <t>To inquire about needles or needle jets:</t>
  </si>
  <si>
    <t>To download my free Keihin needle decoder:</t>
  </si>
  <si>
    <t>www.dragonfly75.com/moto/Kndecoder.html</t>
  </si>
  <si>
    <t>My pages about getting perfect jetting:</t>
  </si>
  <si>
    <t>www.dragonfly75.com/moto/carbtuning.html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</si>
</sst>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2"/>
      <color theme="1"/>
      <name val="Verdana"/>
      <family val="2"/>
    </font>
    <font>
      <sz val="11"/>
      <name val="Verdana"/>
      <family val="2"/>
    </font>
    <font>
      <b/>
      <sz val="11"/>
      <color indexed="81"/>
      <name val="Verdana"/>
      <family val="2"/>
    </font>
    <font>
      <u/>
      <sz val="12"/>
      <color theme="10"/>
      <name val="Verdana"/>
      <family val="2"/>
    </font>
    <font>
      <u/>
      <sz val="12"/>
      <color theme="11"/>
      <name val="Verdana"/>
      <family val="2"/>
    </font>
    <font>
      <b/>
      <sz val="14"/>
      <color theme="1"/>
      <name val="Verdana"/>
    </font>
    <font>
      <sz val="12"/>
      <name val="Verdana"/>
      <family val="2"/>
    </font>
  </fonts>
  <fills count="10">
    <fill>
      <patternFill patternType="none"/>
    </fill>
    <fill>
      <patternFill patternType="gray125"/>
    </fill>
    <fill>
      <patternFill patternType="solid">
        <fgColor theme="3" tint="0.59999389629810485"/>
        <bgColor indexed="64"/>
      </patternFill>
    </fill>
    <fill>
      <patternFill patternType="solid">
        <fgColor rgb="FFB8CCE4"/>
        <bgColor indexed="64"/>
      </patternFill>
    </fill>
    <fill>
      <patternFill patternType="solid">
        <fgColor rgb="FF8DB4E2"/>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xf>
    <xf numFmtId="49" fontId="1" fillId="3" borderId="1" xfId="0" applyNumberFormat="1" applyFont="1" applyFill="1" applyBorder="1" applyAlignment="1" applyProtection="1">
      <alignment horizontal="center"/>
      <protection locked="0"/>
    </xf>
    <xf numFmtId="0" fontId="1" fillId="4" borderId="1" xfId="0" applyFont="1" applyFill="1" applyBorder="1" applyAlignment="1">
      <alignment horizontal="center"/>
    </xf>
    <xf numFmtId="2" fontId="1" fillId="5" borderId="1" xfId="0" applyNumberFormat="1" applyFont="1" applyFill="1" applyBorder="1" applyAlignment="1" applyProtection="1">
      <alignment horizontal="center"/>
    </xf>
    <xf numFmtId="0" fontId="0" fillId="0" borderId="1" xfId="0" applyBorder="1" applyAlignment="1">
      <alignment horizontal="center"/>
    </xf>
    <xf numFmtId="0" fontId="0" fillId="0" borderId="4" xfId="0" applyBorder="1" applyAlignment="1">
      <alignment horizontal="center"/>
    </xf>
    <xf numFmtId="0" fontId="1" fillId="0" borderId="1" xfId="0" applyFont="1" applyBorder="1" applyAlignment="1">
      <alignment horizontal="center"/>
    </xf>
    <xf numFmtId="0" fontId="0" fillId="6" borderId="1" xfId="0" applyFont="1" applyFill="1" applyBorder="1" applyAlignment="1">
      <alignment horizontal="center"/>
    </xf>
    <xf numFmtId="0" fontId="0" fillId="7" borderId="1" xfId="0" applyFill="1" applyBorder="1" applyAlignment="1">
      <alignment horizontal="center"/>
    </xf>
    <xf numFmtId="0" fontId="0" fillId="0" borderId="1" xfId="0" applyBorder="1" applyAlignment="1">
      <alignment horizontal="right"/>
    </xf>
    <xf numFmtId="0" fontId="1" fillId="0" borderId="1" xfId="0" applyFont="1" applyBorder="1" applyAlignment="1">
      <alignment horizontal="right"/>
    </xf>
    <xf numFmtId="0" fontId="0" fillId="0" borderId="0" xfId="0" applyAlignment="1">
      <alignment horizontal="center"/>
    </xf>
    <xf numFmtId="0" fontId="1" fillId="3" borderId="1" xfId="0" applyNumberFormat="1" applyFont="1" applyFill="1" applyBorder="1" applyAlignment="1" applyProtection="1">
      <alignment horizontal="center"/>
      <protection locked="0"/>
    </xf>
    <xf numFmtId="0" fontId="1" fillId="6" borderId="1" xfId="0" applyFont="1" applyFill="1" applyBorder="1" applyAlignment="1">
      <alignment horizontal="center"/>
    </xf>
    <xf numFmtId="49" fontId="1" fillId="6" borderId="1" xfId="0" applyNumberFormat="1" applyFont="1" applyFill="1" applyBorder="1" applyAlignment="1" applyProtection="1">
      <alignment horizontal="center"/>
    </xf>
    <xf numFmtId="0" fontId="0" fillId="0" borderId="2" xfId="0" applyBorder="1" applyAlignment="1">
      <alignment horizontal="center"/>
    </xf>
    <xf numFmtId="0" fontId="3" fillId="0" borderId="4" xfId="7" applyBorder="1" applyAlignment="1">
      <alignment horizontal="center"/>
    </xf>
    <xf numFmtId="164" fontId="0" fillId="0" borderId="1" xfId="0" applyNumberFormat="1" applyBorder="1" applyAlignment="1">
      <alignment horizontal="center"/>
    </xf>
    <xf numFmtId="0" fontId="0" fillId="8" borderId="3" xfId="0" applyFill="1" applyBorder="1" applyAlignment="1">
      <alignment horizontal="center"/>
    </xf>
    <xf numFmtId="0" fontId="0" fillId="8" borderId="5" xfId="0" applyFill="1" applyBorder="1" applyAlignment="1">
      <alignment horizontal="center"/>
    </xf>
    <xf numFmtId="0" fontId="0" fillId="8" borderId="6" xfId="0" applyFill="1" applyBorder="1" applyAlignment="1">
      <alignment horizontal="center"/>
    </xf>
    <xf numFmtId="0" fontId="6" fillId="2" borderId="1" xfId="0" applyFont="1" applyFill="1" applyBorder="1" applyAlignment="1">
      <alignment horizontal="center"/>
    </xf>
    <xf numFmtId="0" fontId="1" fillId="3" borderId="1" xfId="0" applyFont="1" applyFill="1" applyBorder="1" applyAlignment="1" applyProtection="1">
      <alignment horizontal="center"/>
      <protection locked="0"/>
    </xf>
    <xf numFmtId="0" fontId="6" fillId="3" borderId="1" xfId="0" applyFont="1" applyFill="1" applyBorder="1" applyAlignment="1" applyProtection="1">
      <alignment horizontal="center"/>
      <protection locked="0"/>
    </xf>
    <xf numFmtId="164" fontId="1" fillId="0" borderId="1" xfId="0" applyNumberFormat="1" applyFont="1" applyBorder="1" applyAlignment="1">
      <alignment horizontal="center"/>
    </xf>
    <xf numFmtId="0" fontId="1" fillId="9" borderId="1" xfId="0" applyFont="1" applyFill="1" applyBorder="1" applyAlignment="1" applyProtection="1">
      <alignment horizontal="center"/>
      <protection locked="0"/>
    </xf>
    <xf numFmtId="9" fontId="0" fillId="0" borderId="1" xfId="0" applyNumberFormat="1" applyBorder="1" applyAlignment="1">
      <alignment horizontal="center"/>
    </xf>
    <xf numFmtId="0" fontId="5" fillId="8" borderId="1" xfId="0" applyFont="1" applyFill="1" applyBorder="1" applyAlignment="1">
      <alignment horizontal="center"/>
    </xf>
    <xf numFmtId="0" fontId="5" fillId="8" borderId="3" xfId="0" applyFont="1" applyFill="1" applyBorder="1" applyAlignment="1">
      <alignment horizontal="center"/>
    </xf>
    <xf numFmtId="0" fontId="5" fillId="8" borderId="5" xfId="0" applyFont="1" applyFill="1" applyBorder="1" applyAlignment="1">
      <alignment horizontal="center"/>
    </xf>
    <xf numFmtId="0" fontId="5" fillId="8" borderId="6" xfId="0" applyFont="1" applyFill="1" applyBorder="1" applyAlignment="1">
      <alignment horizontal="center"/>
    </xf>
    <xf numFmtId="0" fontId="0" fillId="0" borderId="0" xfId="0"/>
    <xf numFmtId="0" fontId="0" fillId="0" borderId="0" xfId="0" applyAlignment="1">
      <alignment horizontal="center"/>
    </xf>
    <xf numFmtId="0" fontId="3" fillId="0" borderId="0" xfId="7"/>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1" builtinId="8" hidden="1"/>
    <cellStyle name="Hyperlink" xfId="3" builtinId="8" hidden="1"/>
    <cellStyle name="Hyperlink" xfId="5" builtinId="8" hidden="1"/>
    <cellStyle name="Hyperlink" xfId="7"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dragonfly75.com/moto/calculators.html" TargetMode="External"/><Relationship Id="rId4" Type="http://schemas.openxmlformats.org/officeDocument/2006/relationships/hyperlink" Target="http://www.dragonfly75.com/moto/needles.html" TargetMode="External"/><Relationship Id="rId5" Type="http://schemas.openxmlformats.org/officeDocument/2006/relationships/hyperlink" Target="mailto:chadt@sudco.com" TargetMode="External"/><Relationship Id="rId6" Type="http://schemas.openxmlformats.org/officeDocument/2006/relationships/hyperlink" Target="http://www.dragonfly75.com/moto/Kndecoder.html" TargetMode="External"/><Relationship Id="rId7" Type="http://schemas.openxmlformats.org/officeDocument/2006/relationships/hyperlink" Target="http://www.dragonfly75.com/moto/carbtuning.html" TargetMode="External"/><Relationship Id="rId8" Type="http://schemas.openxmlformats.org/officeDocument/2006/relationships/vmlDrawing" Target="../drawings/vmlDrawing1.vml"/><Relationship Id="rId9" Type="http://schemas.openxmlformats.org/officeDocument/2006/relationships/comments" Target="../comments1.xml"/><Relationship Id="rId1" Type="http://schemas.openxmlformats.org/officeDocument/2006/relationships/hyperlink" Target="https://dragonfly75.com/moto/jettingDellOrto2.html" TargetMode="External"/><Relationship Id="rId2" Type="http://schemas.openxmlformats.org/officeDocument/2006/relationships/hyperlink" Target="https://dragonfly75.com/moto/KNdecoder.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4"/>
  <sheetViews>
    <sheetView tabSelected="1" workbookViewId="0">
      <selection activeCell="B5" sqref="B5"/>
    </sheetView>
  </sheetViews>
  <sheetFormatPr baseColWidth="10" defaultRowHeight="16" x14ac:dyDescent="0"/>
  <cols>
    <col min="2" max="2" width="17" customWidth="1"/>
    <col min="3" max="3" width="16.5" customWidth="1"/>
    <col min="4" max="4" width="15.125" customWidth="1"/>
    <col min="6" max="6" width="17.125" customWidth="1"/>
    <col min="7" max="7" width="11.75" customWidth="1"/>
    <col min="8" max="8" width="12.25" customWidth="1"/>
    <col min="13" max="13" width="12.25" customWidth="1"/>
  </cols>
  <sheetData>
    <row r="1" spans="2:16">
      <c r="O1" s="8" t="s">
        <v>6</v>
      </c>
      <c r="P1" s="9" t="s">
        <v>7</v>
      </c>
    </row>
    <row r="2" spans="2:16" ht="18">
      <c r="B2" s="28" t="s">
        <v>23</v>
      </c>
      <c r="C2" s="28"/>
      <c r="D2" s="28"/>
      <c r="F2" s="28" t="s">
        <v>32</v>
      </c>
      <c r="G2" s="28"/>
      <c r="H2" s="28"/>
      <c r="O2" s="10" t="s">
        <v>8</v>
      </c>
      <c r="P2" s="5">
        <v>2.5</v>
      </c>
    </row>
    <row r="3" spans="2:16">
      <c r="B3" s="19" t="s">
        <v>4</v>
      </c>
      <c r="C3" s="20" t="s">
        <v>3</v>
      </c>
      <c r="D3" s="21" t="s">
        <v>20</v>
      </c>
      <c r="F3" s="19" t="s">
        <v>4</v>
      </c>
      <c r="G3" s="20" t="s">
        <v>3</v>
      </c>
      <c r="H3" s="21" t="s">
        <v>20</v>
      </c>
      <c r="O3" s="11" t="s">
        <v>9</v>
      </c>
      <c r="P3" s="7">
        <v>2.5499999999999998</v>
      </c>
    </row>
    <row r="4" spans="2:16">
      <c r="B4" s="1" t="s">
        <v>0</v>
      </c>
      <c r="C4" s="14" t="s">
        <v>21</v>
      </c>
      <c r="D4" s="1" t="s">
        <v>0</v>
      </c>
      <c r="F4" s="22" t="s">
        <v>42</v>
      </c>
      <c r="G4" s="1" t="s">
        <v>36</v>
      </c>
      <c r="H4" s="1" t="s">
        <v>36</v>
      </c>
      <c r="O4" s="11" t="s">
        <v>10</v>
      </c>
      <c r="P4" s="7">
        <v>2.6</v>
      </c>
    </row>
    <row r="5" spans="2:16">
      <c r="B5" s="2" t="s">
        <v>1</v>
      </c>
      <c r="C5" s="15" t="s">
        <v>22</v>
      </c>
      <c r="D5" s="2" t="s">
        <v>31</v>
      </c>
      <c r="F5" s="23">
        <v>75</v>
      </c>
      <c r="G5" s="26">
        <v>165</v>
      </c>
      <c r="H5" s="26">
        <v>158</v>
      </c>
      <c r="O5" s="11" t="s">
        <v>11</v>
      </c>
      <c r="P5" s="7">
        <v>2.65</v>
      </c>
    </row>
    <row r="6" spans="2:16">
      <c r="B6" s="3" t="s">
        <v>2</v>
      </c>
      <c r="C6" s="3" t="s">
        <v>2</v>
      </c>
      <c r="D6" s="3" t="s">
        <v>2</v>
      </c>
      <c r="F6" s="22" t="s">
        <v>33</v>
      </c>
      <c r="G6" s="14" t="s">
        <v>5</v>
      </c>
      <c r="H6" s="14" t="s">
        <v>38</v>
      </c>
      <c r="O6" s="11" t="s">
        <v>12</v>
      </c>
      <c r="P6" s="7">
        <v>2.7</v>
      </c>
    </row>
    <row r="7" spans="2:16">
      <c r="B7" s="4">
        <f>VLOOKUP((LEFT(B5,1)),O2:P13,2,FALSE)+(RIGHT(B5,1))*0.005</f>
        <v>2.6</v>
      </c>
      <c r="C7" s="13">
        <v>2.9</v>
      </c>
      <c r="D7" s="5">
        <f>LEFT(D5,3)/100</f>
        <v>2.72</v>
      </c>
      <c r="F7" s="24">
        <v>0</v>
      </c>
      <c r="G7" s="25">
        <f>IF(G5&gt;90,(90+((G5-90)*0.81))/100,IF(G5=90,0.9,IF(G5&lt;90,(90-((90-G5)*0.81))/100,0)))</f>
        <v>1.5075000000000001</v>
      </c>
      <c r="H7" s="25">
        <f>H5*0.01</f>
        <v>1.58</v>
      </c>
      <c r="O7" s="11" t="s">
        <v>13</v>
      </c>
      <c r="P7" s="7">
        <v>2.75</v>
      </c>
    </row>
    <row r="8" spans="2:16">
      <c r="F8" s="14" t="s">
        <v>34</v>
      </c>
      <c r="G8" s="14" t="s">
        <v>37</v>
      </c>
      <c r="H8" s="14" t="s">
        <v>39</v>
      </c>
      <c r="O8" s="11" t="s">
        <v>14</v>
      </c>
      <c r="P8" s="7">
        <v>2.8</v>
      </c>
    </row>
    <row r="9" spans="2:16" ht="18">
      <c r="B9" s="28" t="s">
        <v>24</v>
      </c>
      <c r="C9" s="28"/>
      <c r="D9" s="28"/>
      <c r="F9" s="25">
        <f>IF(AND(F5&gt;0,F7&gt;0),0,IF(F5&gt;0,2*SQRT((F11)/3.14),F7*0.0096))</f>
        <v>0.77274430309241582</v>
      </c>
      <c r="G9" s="25">
        <f>3.14*(G7/2)^2</f>
        <v>1.7839566562500002</v>
      </c>
      <c r="H9" s="25">
        <f>3.14*(H7/2)^2</f>
        <v>1.9596740000000004</v>
      </c>
      <c r="O9" s="11" t="s">
        <v>15</v>
      </c>
      <c r="P9" s="7">
        <v>3.1</v>
      </c>
    </row>
    <row r="10" spans="2:16">
      <c r="B10" s="19" t="s">
        <v>4</v>
      </c>
      <c r="C10" s="20" t="s">
        <v>3</v>
      </c>
      <c r="D10" s="21" t="s">
        <v>20</v>
      </c>
      <c r="F10" s="14" t="s">
        <v>35</v>
      </c>
      <c r="O10" s="11" t="s">
        <v>16</v>
      </c>
      <c r="P10" s="7">
        <v>3.15</v>
      </c>
    </row>
    <row r="11" spans="2:16">
      <c r="B11" s="13">
        <v>2.5150000000000001</v>
      </c>
      <c r="C11" s="13">
        <v>2.7050000000000001</v>
      </c>
      <c r="D11" s="13">
        <v>2.5</v>
      </c>
      <c r="F11" s="25">
        <f>IF(AND(F5&gt;0,F7&gt;0),0,IF(F5&gt;0,(F5/80)*0.5,((F9/2)^2)*3.14))</f>
        <v>0.46875</v>
      </c>
      <c r="O11" s="11" t="s">
        <v>17</v>
      </c>
      <c r="P11" s="7">
        <v>3.2</v>
      </c>
    </row>
    <row r="12" spans="2:16">
      <c r="B12" s="16" t="s">
        <v>28</v>
      </c>
      <c r="C12" s="16" t="s">
        <v>27</v>
      </c>
      <c r="D12" s="16" t="s">
        <v>25</v>
      </c>
      <c r="O12" s="11" t="s">
        <v>18</v>
      </c>
      <c r="P12" s="7">
        <v>3.25</v>
      </c>
    </row>
    <row r="13" spans="2:16" ht="18">
      <c r="B13" s="6" t="s">
        <v>29</v>
      </c>
      <c r="C13" s="17" t="s">
        <v>26</v>
      </c>
      <c r="D13" s="17" t="s">
        <v>26</v>
      </c>
      <c r="F13" s="28" t="s">
        <v>40</v>
      </c>
      <c r="G13" s="28"/>
      <c r="H13" s="28"/>
      <c r="O13" s="11" t="s">
        <v>19</v>
      </c>
      <c r="P13" s="7">
        <v>3.3</v>
      </c>
    </row>
    <row r="14" spans="2:16">
      <c r="B14" s="12"/>
      <c r="C14" s="12"/>
      <c r="D14" s="12"/>
      <c r="F14" s="19" t="s">
        <v>4</v>
      </c>
      <c r="G14" s="20" t="s">
        <v>3</v>
      </c>
      <c r="H14" s="21" t="s">
        <v>20</v>
      </c>
    </row>
    <row r="15" spans="2:16" ht="18">
      <c r="B15" s="29" t="s">
        <v>30</v>
      </c>
      <c r="C15" s="30"/>
      <c r="D15" s="31"/>
      <c r="F15" s="27">
        <f>B17/F11</f>
        <v>0.72810320000000006</v>
      </c>
      <c r="G15" s="27">
        <f>C17/G9</f>
        <v>0.48094519112563222</v>
      </c>
      <c r="H15" s="27">
        <f>D17/H9</f>
        <v>0.46002243230251622</v>
      </c>
    </row>
    <row r="16" spans="2:16">
      <c r="B16" s="19" t="s">
        <v>4</v>
      </c>
      <c r="C16" s="20" t="s">
        <v>3</v>
      </c>
      <c r="D16" s="21" t="s">
        <v>20</v>
      </c>
    </row>
    <row r="17" spans="1:9">
      <c r="B17" s="18">
        <f>(3.14*(B7/2)^2)-(3.14*(B11/2)^2)</f>
        <v>0.34129837500000004</v>
      </c>
      <c r="C17" s="18">
        <f>(3.14*(C7/2)^2)-(3.14*(C11/2)^2)</f>
        <v>0.85798537500000016</v>
      </c>
      <c r="D17" s="18">
        <f>(3.14*(D7/2)^2)-(3.14*(D11/2)^2)</f>
        <v>0.90149400000000135</v>
      </c>
      <c r="F17" s="33" t="s">
        <v>41</v>
      </c>
      <c r="G17" s="33"/>
      <c r="H17" s="33"/>
    </row>
    <row r="18" spans="1:9">
      <c r="F18" s="32" t="s">
        <v>46</v>
      </c>
      <c r="G18" s="32"/>
      <c r="H18" s="32"/>
      <c r="I18" s="32"/>
    </row>
    <row r="19" spans="1:9">
      <c r="A19" s="32" t="s">
        <v>43</v>
      </c>
      <c r="B19" s="32"/>
      <c r="C19" s="32"/>
      <c r="F19" s="32" t="s">
        <v>47</v>
      </c>
      <c r="G19" s="32"/>
      <c r="H19" s="32"/>
      <c r="I19" s="32"/>
    </row>
    <row r="21" spans="1:9">
      <c r="A21" s="32" t="s">
        <v>44</v>
      </c>
      <c r="B21" s="32"/>
      <c r="C21" s="32"/>
    </row>
    <row r="22" spans="1:9">
      <c r="A22" s="34" t="s">
        <v>45</v>
      </c>
      <c r="B22" s="32"/>
    </row>
    <row r="24" spans="1:9">
      <c r="A24" s="32" t="s">
        <v>48</v>
      </c>
      <c r="B24" s="32"/>
    </row>
    <row r="25" spans="1:9">
      <c r="A25" s="34" t="s">
        <v>49</v>
      </c>
      <c r="B25" s="34"/>
      <c r="C25" s="34"/>
    </row>
    <row r="27" spans="1:9">
      <c r="A27" s="32" t="s">
        <v>52</v>
      </c>
      <c r="B27" s="32"/>
      <c r="C27" s="32"/>
    </row>
    <row r="28" spans="1:9">
      <c r="A28" s="34" t="s">
        <v>53</v>
      </c>
      <c r="B28" s="34"/>
      <c r="C28" s="34"/>
    </row>
    <row r="30" spans="1:9">
      <c r="A30" s="32" t="s">
        <v>51</v>
      </c>
      <c r="B30" s="32"/>
      <c r="C30" s="32"/>
    </row>
    <row r="31" spans="1:9">
      <c r="A31" s="34" t="s">
        <v>50</v>
      </c>
      <c r="B31" s="32"/>
    </row>
    <row r="33" spans="1:3">
      <c r="A33" s="32" t="s">
        <v>54</v>
      </c>
      <c r="B33" s="32"/>
      <c r="C33" s="32"/>
    </row>
    <row r="34" spans="1:3">
      <c r="A34" s="34" t="s">
        <v>55</v>
      </c>
      <c r="B34" s="32"/>
      <c r="C34" s="32"/>
    </row>
  </sheetData>
  <sheetProtection password="E53C" sheet="1" objects="1" scenarios="1"/>
  <mergeCells count="19">
    <mergeCell ref="A30:C30"/>
    <mergeCell ref="A31:B31"/>
    <mergeCell ref="A28:C28"/>
    <mergeCell ref="A33:C33"/>
    <mergeCell ref="A34:C34"/>
    <mergeCell ref="A24:B24"/>
    <mergeCell ref="A25:C25"/>
    <mergeCell ref="A27:C27"/>
    <mergeCell ref="F17:H17"/>
    <mergeCell ref="A19:C19"/>
    <mergeCell ref="A21:C21"/>
    <mergeCell ref="A22:B22"/>
    <mergeCell ref="F18:I18"/>
    <mergeCell ref="F19:I19"/>
    <mergeCell ref="B2:D2"/>
    <mergeCell ref="B9:D9"/>
    <mergeCell ref="B15:D15"/>
    <mergeCell ref="F2:H2"/>
    <mergeCell ref="F13:H13"/>
  </mergeCells>
  <hyperlinks>
    <hyperlink ref="D13" r:id="rId1"/>
    <hyperlink ref="C13" r:id="rId2"/>
    <hyperlink ref="A22" r:id="rId3"/>
    <hyperlink ref="A25" r:id="rId4"/>
    <hyperlink ref="A31" r:id="rId5"/>
    <hyperlink ref="A28" r:id="rId6"/>
    <hyperlink ref="A34" r:id="rId7"/>
  </hyperlinks>
  <pageMargins left="0.75" right="0.75" top="1" bottom="1" header="0.5" footer="0.5"/>
  <legacyDrawing r:id="rId8"/>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F</dc:creator>
  <cp:lastModifiedBy>Michael F</cp:lastModifiedBy>
  <dcterms:created xsi:type="dcterms:W3CDTF">2022-06-18T19:05:46Z</dcterms:created>
  <dcterms:modified xsi:type="dcterms:W3CDTF">2022-06-21T14:36:52Z</dcterms:modified>
</cp:coreProperties>
</file>