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gif" ContentType="image/gif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-520" windowWidth="28800" windowHeight="168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1" l="1"/>
  <c r="B11" i="1"/>
  <c r="B14" i="1"/>
  <c r="C11" i="1"/>
  <c r="C14" i="1"/>
  <c r="D11" i="1"/>
  <c r="D14" i="1"/>
  <c r="G15" i="1"/>
  <c r="H15" i="1"/>
  <c r="G14" i="1"/>
  <c r="H14" i="1"/>
  <c r="E14" i="1"/>
  <c r="F14" i="1"/>
  <c r="E15" i="1"/>
  <c r="F15" i="1"/>
  <c r="B9" i="1"/>
  <c r="I11" i="1"/>
  <c r="E11" i="1"/>
  <c r="D9" i="1"/>
  <c r="C9" i="1"/>
  <c r="H9" i="1"/>
  <c r="E9" i="1"/>
  <c r="C7" i="1"/>
  <c r="D7" i="1"/>
  <c r="B7" i="1"/>
  <c r="I7" i="1"/>
  <c r="E7" i="1"/>
  <c r="I9" i="1"/>
</calcChain>
</file>

<file path=xl/comments1.xml><?xml version="1.0" encoding="utf-8"?>
<comments xmlns="http://schemas.openxmlformats.org/spreadsheetml/2006/main">
  <authors>
    <author>Michael F</author>
  </authors>
  <commentList>
    <comment ref="A5" authorId="0">
      <text>
        <r>
          <rPr>
            <b/>
            <sz val="11"/>
            <color indexed="81"/>
            <rFont val="Verdana"/>
            <family val="2"/>
          </rPr>
          <t>N427-48 is what can precede the 3 letters for needles for these large carbs.</t>
        </r>
      </text>
    </comment>
    <comment ref="A6" authorId="0">
      <text>
        <r>
          <rPr>
            <b/>
            <sz val="11"/>
            <color indexed="81"/>
            <rFont val="Verdana"/>
            <family val="2"/>
          </rPr>
          <t>3 letter ID. Look at J1 to O19 for codes and meanings.</t>
        </r>
      </text>
    </comment>
    <comment ref="B6" authorId="0">
      <text>
        <r>
          <rPr>
            <b/>
            <sz val="12"/>
            <color indexed="81"/>
            <rFont val="Verdana"/>
          </rPr>
          <t>For lesser angle select a lesser letter. For greater angle select next letter. EXAMPLE: For a C needle the next lesser angled needle would be a B needle.</t>
        </r>
      </text>
    </comment>
    <comment ref="C6" authorId="0">
      <text>
        <r>
          <rPr>
            <b/>
            <sz val="12"/>
            <color indexed="81"/>
            <rFont val="Verdana"/>
          </rPr>
          <t>If your needle clip is on #4 or #5 then you can use a needle with lesser L1. If your needle clip is on #1 or #2 then you can use a needle with longer L1.</t>
        </r>
      </text>
    </comment>
    <comment ref="D6" authorId="0">
      <text>
        <r>
          <rPr>
            <b/>
            <sz val="12"/>
            <color indexed="81"/>
            <rFont val="Verdana"/>
          </rPr>
          <t>If the slide open distance is less than 11% of carb bore then you should increase the needle diameter. If it is more than 11% then you should decrease the needle diameter. To read more go to www.dragonfly75.com/moto/idleslide.html</t>
        </r>
      </text>
    </comment>
    <comment ref="E6" authorId="0">
      <text>
        <r>
          <rPr>
            <b/>
            <sz val="11"/>
            <color indexed="81"/>
            <rFont val="Verdana"/>
            <family val="2"/>
          </rPr>
          <t>This is the length till the beginning of the taper. Use this dimension instead of L1 if you are changing needle diameter.</t>
        </r>
      </text>
    </comment>
    <comment ref="A8" authorId="0">
      <text>
        <r>
          <rPr>
            <b/>
            <sz val="11"/>
            <color indexed="81"/>
            <rFont val="Verdana"/>
            <family val="2"/>
          </rPr>
          <t>This has to be 3 letters. Look at  the codes from J21 to O34.</t>
        </r>
      </text>
    </comment>
    <comment ref="A10" authorId="0">
      <text>
        <r>
          <rPr>
            <b/>
            <sz val="11"/>
            <color indexed="81"/>
            <rFont val="Verdana"/>
            <family val="2"/>
          </rPr>
          <t>OEM needle codes for PWK33-39, PJ34-38, PE36, PWM38. This has to be 6 characters, the middle four are numbers. Look at the codes from J36 to O60.</t>
        </r>
      </text>
    </comment>
    <comment ref="F13" authorId="0">
      <text>
        <r>
          <rPr>
            <b/>
            <sz val="11"/>
            <color indexed="81"/>
            <rFont val="Verdana"/>
            <family val="2"/>
          </rPr>
          <t xml:space="preserve">These needles are $13.25 from SUDCO. Just email chadt@sudco.com to find if the needle you want is in stock. </t>
        </r>
      </text>
    </comment>
  </commentList>
</comments>
</file>

<file path=xl/sharedStrings.xml><?xml version="1.0" encoding="utf-8"?>
<sst xmlns="http://schemas.openxmlformats.org/spreadsheetml/2006/main" count="449" uniqueCount="206">
  <si>
    <t>first letter</t>
  </si>
  <si>
    <t>degree</t>
  </si>
  <si>
    <t>middle letter</t>
  </si>
  <si>
    <t>L1 length</t>
  </si>
  <si>
    <t>last letter</t>
  </si>
  <si>
    <t>diameter</t>
  </si>
  <si>
    <t>A</t>
  </si>
  <si>
    <t>C</t>
  </si>
  <si>
    <t>B</t>
  </si>
  <si>
    <t>D</t>
  </si>
  <si>
    <t>E</t>
  </si>
  <si>
    <t>F</t>
  </si>
  <si>
    <t>G</t>
  </si>
  <si>
    <t>H</t>
  </si>
  <si>
    <t>J</t>
  </si>
  <si>
    <t>K</t>
  </si>
  <si>
    <t>L</t>
  </si>
  <si>
    <t>I</t>
  </si>
  <si>
    <t>M</t>
  </si>
  <si>
    <t>N</t>
  </si>
  <si>
    <t>O</t>
  </si>
  <si>
    <t>P</t>
  </si>
  <si>
    <t>Q</t>
  </si>
  <si>
    <t xml:space="preserve"> for PWK33-39 PJ34-38 PE35-38 PWM38</t>
  </si>
  <si>
    <t>Taper degrees</t>
  </si>
  <si>
    <t>CEL</t>
  </si>
  <si>
    <t>max diameter</t>
  </si>
  <si>
    <t>S</t>
  </si>
  <si>
    <t>for PWK26-28 PE26-28</t>
  </si>
  <si>
    <t>for PE26-28 PWK26-28</t>
  </si>
  <si>
    <t>1st # pair</t>
  </si>
  <si>
    <t>2nd # pair</t>
  </si>
  <si>
    <t>stock needle ID</t>
  </si>
  <si>
    <t>PWK/PJ/PE/PWM</t>
  </si>
  <si>
    <t>33-38mm needle ID</t>
  </si>
  <si>
    <t>OEM needle codes</t>
  </si>
  <si>
    <t>First Letter</t>
  </si>
  <si>
    <t>A or B</t>
  </si>
  <si>
    <t>B or C</t>
  </si>
  <si>
    <t>C or D</t>
  </si>
  <si>
    <t>D or E</t>
  </si>
  <si>
    <t>E or F</t>
  </si>
  <si>
    <t>F or G</t>
  </si>
  <si>
    <t>G or H</t>
  </si>
  <si>
    <t>J or K</t>
  </si>
  <si>
    <t>K or L</t>
  </si>
  <si>
    <t>L or M</t>
  </si>
  <si>
    <t>M or N</t>
  </si>
  <si>
    <t>P or Q</t>
  </si>
  <si>
    <t>Second Letter</t>
  </si>
  <si>
    <t>Third Letter</t>
  </si>
  <si>
    <t>EQUIVALENT THREE LETTER NEEDLE CODES</t>
  </si>
  <si>
    <t>KEIHIN NEEDLE DECODER</t>
  </si>
  <si>
    <t>by Michael Forrest</t>
  </si>
  <si>
    <t>created Feb 07 2022</t>
  </si>
  <si>
    <t>GJM</t>
  </si>
  <si>
    <t>AVAILABLE 3 LETTER NEEDLES FOR 33-38mm CARBS</t>
  </si>
  <si>
    <t>SUDCO</t>
  </si>
  <si>
    <t>AVAILABLE NEEDLES FOR PE26-28 PWK26-28</t>
  </si>
  <si>
    <t>Jets_R-Us</t>
  </si>
  <si>
    <t>Jetting Calculator</t>
  </si>
  <si>
    <t>My</t>
  </si>
  <si>
    <t>Graphs vary based on carb size, engine size, and max RPM so the above graphs aren't universally true.</t>
  </si>
  <si>
    <t>You need to use the jetting calculator with your own data to see which needle, needle height, and cutaway is best.</t>
  </si>
  <si>
    <t>integrates all the carburetor variables and graphs the jetting (blue line) over the whole throttle range.</t>
  </si>
  <si>
    <t>Click Here</t>
  </si>
  <si>
    <t>for my full list of inexpensive 2 stroke calculators (Excel spreadsheets).</t>
  </si>
  <si>
    <t>straight length</t>
  </si>
  <si>
    <t>Needle Code</t>
  </si>
  <si>
    <t>ECC</t>
  </si>
  <si>
    <t>ECE</t>
  </si>
  <si>
    <t>ECF</t>
  </si>
  <si>
    <t>ECG</t>
  </si>
  <si>
    <t>ECH</t>
  </si>
  <si>
    <t>ECJ</t>
  </si>
  <si>
    <t>ECK</t>
  </si>
  <si>
    <t>ECL</t>
  </si>
  <si>
    <t>ECN</t>
  </si>
  <si>
    <t>ECQ</t>
  </si>
  <si>
    <t>EEE</t>
  </si>
  <si>
    <t>EEF</t>
  </si>
  <si>
    <t>EEG</t>
  </si>
  <si>
    <t>EEH</t>
  </si>
  <si>
    <t>EEJ</t>
  </si>
  <si>
    <t>EEK</t>
  </si>
  <si>
    <t>EEL</t>
  </si>
  <si>
    <t>EEM</t>
  </si>
  <si>
    <t>EEP</t>
  </si>
  <si>
    <t>EEQ</t>
  </si>
  <si>
    <t>EGE</t>
  </si>
  <si>
    <t>EGF</t>
  </si>
  <si>
    <t>EGG</t>
  </si>
  <si>
    <t>EGH</t>
  </si>
  <si>
    <t>EGJ</t>
  </si>
  <si>
    <t>EGK</t>
  </si>
  <si>
    <t>EGL</t>
  </si>
  <si>
    <t>EGM</t>
  </si>
  <si>
    <t>EGN</t>
  </si>
  <si>
    <t>EGP</t>
  </si>
  <si>
    <t>EGQ</t>
  </si>
  <si>
    <t>FEG</t>
  </si>
  <si>
    <t>FEH</t>
  </si>
  <si>
    <t>FEJ</t>
  </si>
  <si>
    <t>GFF</t>
  </si>
  <si>
    <t>GFG</t>
  </si>
  <si>
    <t>GFN</t>
  </si>
  <si>
    <t>GHF</t>
  </si>
  <si>
    <t>JEN</t>
  </si>
  <si>
    <t>JFN</t>
  </si>
  <si>
    <t>available</t>
  </si>
  <si>
    <t>AEF</t>
  </si>
  <si>
    <t>AEG</t>
  </si>
  <si>
    <t>AEJ</t>
  </si>
  <si>
    <t>AEL</t>
  </si>
  <si>
    <t>AEN</t>
  </si>
  <si>
    <t>AEQ</t>
  </si>
  <si>
    <t>AJK</t>
  </si>
  <si>
    <t>AJM</t>
  </si>
  <si>
    <t>AJP</t>
  </si>
  <si>
    <t>BEG</t>
  </si>
  <si>
    <t>BEJ</t>
  </si>
  <si>
    <t>BEL</t>
  </si>
  <si>
    <t>BEM</t>
  </si>
  <si>
    <t>BEN</t>
  </si>
  <si>
    <t>BEP</t>
  </si>
  <si>
    <t>BEQ</t>
  </si>
  <si>
    <t>BGF</t>
  </si>
  <si>
    <t>BGG</t>
  </si>
  <si>
    <t>BGH</t>
  </si>
  <si>
    <t>BGJ</t>
  </si>
  <si>
    <t>BGL</t>
  </si>
  <si>
    <t>BGM</t>
  </si>
  <si>
    <t>BGN</t>
  </si>
  <si>
    <t>BGP</t>
  </si>
  <si>
    <t>BGQ</t>
  </si>
  <si>
    <t>CCG</t>
  </si>
  <si>
    <t>CCH</t>
  </si>
  <si>
    <t>CCJ</t>
  </si>
  <si>
    <t>CCK</t>
  </si>
  <si>
    <t>CCL</t>
  </si>
  <si>
    <t>CCM</t>
  </si>
  <si>
    <t>CCN</t>
  </si>
  <si>
    <t>CEF</t>
  </si>
  <si>
    <t>CEG</t>
  </si>
  <si>
    <t>CEJ</t>
  </si>
  <si>
    <t>CEK</t>
  </si>
  <si>
    <t>CEM</t>
  </si>
  <si>
    <t>CEN</t>
  </si>
  <si>
    <t>CEP</t>
  </si>
  <si>
    <t>CEQ</t>
  </si>
  <si>
    <t>CGF</t>
  </si>
  <si>
    <t>CGG</t>
  </si>
  <si>
    <t>CGH</t>
  </si>
  <si>
    <t>CGJ</t>
  </si>
  <si>
    <t>CGK</t>
  </si>
  <si>
    <t>CGL</t>
  </si>
  <si>
    <t>CGM</t>
  </si>
  <si>
    <t>CGN</t>
  </si>
  <si>
    <t>CGP</t>
  </si>
  <si>
    <t>CGQ</t>
  </si>
  <si>
    <t>DCA</t>
  </si>
  <si>
    <t>DCE</t>
  </si>
  <si>
    <t>DCF</t>
  </si>
  <si>
    <t>DCH</t>
  </si>
  <si>
    <t>DCJ</t>
  </si>
  <si>
    <t>DCK</t>
  </si>
  <si>
    <t>DCL</t>
  </si>
  <si>
    <t>DCM</t>
  </si>
  <si>
    <t>DCN</t>
  </si>
  <si>
    <t>DCP</t>
  </si>
  <si>
    <t>DCQ</t>
  </si>
  <si>
    <t>DDA</t>
  </si>
  <si>
    <t>DDC</t>
  </si>
  <si>
    <t>DDE</t>
  </si>
  <si>
    <t>DDJ</t>
  </si>
  <si>
    <t>DDK</t>
  </si>
  <si>
    <t>DDL</t>
  </si>
  <si>
    <t>DDM</t>
  </si>
  <si>
    <t>DEE</t>
  </si>
  <si>
    <t>DEF</t>
  </si>
  <si>
    <t>DEG</t>
  </si>
  <si>
    <t>DEJ</t>
  </si>
  <si>
    <t>DEK</t>
  </si>
  <si>
    <t>DEL</t>
  </si>
  <si>
    <t>DEM</t>
  </si>
  <si>
    <t>DEN</t>
  </si>
  <si>
    <t>DEP</t>
  </si>
  <si>
    <t>DEQ</t>
  </si>
  <si>
    <t>DGG</t>
  </si>
  <si>
    <t>DGH</t>
  </si>
  <si>
    <t>DGJ</t>
  </si>
  <si>
    <t>DGK</t>
  </si>
  <si>
    <t>DGL</t>
  </si>
  <si>
    <t>DGM</t>
  </si>
  <si>
    <t>DGN</t>
  </si>
  <si>
    <t>DGQ</t>
  </si>
  <si>
    <t>DHN</t>
  </si>
  <si>
    <t>ECA</t>
  </si>
  <si>
    <t>ECB</t>
  </si>
  <si>
    <t>R1369G</t>
  </si>
  <si>
    <t>Equivalent 3 Letter Needle to Stock Needle</t>
  </si>
  <si>
    <t>length between dia's</t>
  </si>
  <si>
    <t>start diameter</t>
  </si>
  <si>
    <t>end diameter</t>
  </si>
  <si>
    <t>taper angle (full)</t>
  </si>
  <si>
    <t>Taper Angle Finder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</si>
</sst>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1"/>
      <name val="Verdana"/>
      <family val="2"/>
    </font>
    <font>
      <b/>
      <sz val="11"/>
      <color indexed="81"/>
      <name val="Verdana"/>
      <family val="2"/>
    </font>
    <font>
      <sz val="12"/>
      <name val="Verdan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2"/>
      <color indexed="81"/>
      <name val="Verdana"/>
    </font>
    <font>
      <b/>
      <sz val="24"/>
      <color theme="1"/>
      <name val="Verdana"/>
    </font>
    <font>
      <sz val="12"/>
      <color theme="0" tint="-0.249977111117893"/>
      <name val="Verdana"/>
    </font>
    <font>
      <b/>
      <u/>
      <sz val="12"/>
      <color theme="10"/>
      <name val="Verdana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3" borderId="11" xfId="0" applyFont="1" applyFill="1" applyBorder="1" applyAlignment="1">
      <alignment horizontal="center"/>
    </xf>
    <xf numFmtId="0" fontId="2" fillId="5" borderId="12" xfId="0" applyFont="1" applyFill="1" applyBorder="1" applyAlignment="1" applyProtection="1">
      <alignment horizontal="center"/>
      <protection locked="0"/>
    </xf>
    <xf numFmtId="2" fontId="2" fillId="0" borderId="11" xfId="0" applyNumberFormat="1" applyFont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12" xfId="0" applyFont="1" applyFill="1" applyBorder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8" borderId="17" xfId="0" applyFill="1" applyBorder="1"/>
    <xf numFmtId="0" fontId="0" fillId="8" borderId="11" xfId="0" applyFill="1" applyBorder="1"/>
    <xf numFmtId="49" fontId="2" fillId="0" borderId="2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6" borderId="0" xfId="0" applyFill="1" applyAlignment="1">
      <alignment horizontal="center"/>
    </xf>
    <xf numFmtId="2" fontId="0" fillId="0" borderId="2" xfId="0" applyNumberForma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165" fontId="2" fillId="0" borderId="6" xfId="0" applyNumberFormat="1" applyFont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2" fontId="0" fillId="0" borderId="2" xfId="0" applyNumberFormat="1" applyBorder="1"/>
    <xf numFmtId="2" fontId="0" fillId="0" borderId="6" xfId="0" applyNumberForma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5" fillId="0" borderId="0" xfId="71"/>
    <xf numFmtId="0" fontId="0" fillId="0" borderId="0" xfId="0" applyAlignment="1">
      <alignment horizontal="right"/>
    </xf>
    <xf numFmtId="0" fontId="0" fillId="9" borderId="0" xfId="0" applyFill="1"/>
    <xf numFmtId="0" fontId="5" fillId="0" borderId="0" xfId="71" applyAlignment="1">
      <alignment horizontal="righ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12" borderId="29" xfId="0" applyFont="1" applyFill="1" applyBorder="1" applyAlignment="1" applyProtection="1">
      <alignment horizontal="center"/>
      <protection locked="0"/>
    </xf>
    <xf numFmtId="0" fontId="2" fillId="12" borderId="30" xfId="0" applyFont="1" applyFill="1" applyBorder="1" applyAlignment="1" applyProtection="1">
      <alignment horizontal="center"/>
      <protection locked="0"/>
    </xf>
    <xf numFmtId="0" fontId="2" fillId="3" borderId="30" xfId="0" applyFont="1" applyFill="1" applyBorder="1" applyAlignment="1">
      <alignment horizontal="center"/>
    </xf>
    <xf numFmtId="0" fontId="2" fillId="12" borderId="31" xfId="0" applyFont="1" applyFill="1" applyBorder="1" applyAlignment="1" applyProtection="1">
      <alignment horizontal="center"/>
      <protection locked="0"/>
    </xf>
    <xf numFmtId="165" fontId="2" fillId="0" borderId="32" xfId="0" applyNumberFormat="1" applyFont="1" applyBorder="1" applyAlignment="1" applyProtection="1">
      <alignment horizontal="center"/>
    </xf>
    <xf numFmtId="0" fontId="2" fillId="0" borderId="9" xfId="0" applyFont="1" applyBorder="1" applyAlignment="1">
      <alignment horizontal="center"/>
    </xf>
    <xf numFmtId="49" fontId="5" fillId="0" borderId="0" xfId="71" applyNumberFormat="1" applyAlignment="1">
      <alignment horizontal="center"/>
    </xf>
    <xf numFmtId="49" fontId="10" fillId="0" borderId="0" xfId="71" applyNumberFormat="1" applyFont="1" applyAlignment="1">
      <alignment horizontal="center"/>
    </xf>
    <xf numFmtId="0" fontId="0" fillId="0" borderId="0" xfId="0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0" fillId="0" borderId="26" xfId="0" applyBorder="1"/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right"/>
    </xf>
    <xf numFmtId="0" fontId="1" fillId="8" borderId="17" xfId="0" applyFont="1" applyFill="1" applyBorder="1" applyAlignment="1">
      <alignment horizontal="right"/>
    </xf>
    <xf numFmtId="0" fontId="1" fillId="8" borderId="16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/>
    <xf numFmtId="0" fontId="0" fillId="6" borderId="34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3" borderId="34" xfId="0" applyFill="1" applyBorder="1" applyAlignment="1">
      <alignment horizontal="center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gif"/><Relationship Id="rId2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1954</xdr:colOff>
      <xdr:row>16</xdr:row>
      <xdr:rowOff>13678</xdr:rowOff>
    </xdr:from>
    <xdr:to>
      <xdr:col>9</xdr:col>
      <xdr:colOff>186592</xdr:colOff>
      <xdr:row>48</xdr:row>
      <xdr:rowOff>182686</xdr:rowOff>
    </xdr:to>
    <xdr:pic>
      <xdr:nvPicPr>
        <xdr:cNvPr id="2" name="Picture 1" descr="PWKneedles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4" y="3328378"/>
          <a:ext cx="12389338" cy="6671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9</xdr:col>
      <xdr:colOff>381000</xdr:colOff>
      <xdr:row>83</xdr:row>
      <xdr:rowOff>50800</xdr:rowOff>
    </xdr:to>
    <xdr:pic>
      <xdr:nvPicPr>
        <xdr:cNvPr id="3" name="Picture 2" descr="PE28data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23500"/>
          <a:ext cx="12585700" cy="6756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1600200</xdr:colOff>
      <xdr:row>86</xdr:row>
      <xdr:rowOff>152400</xdr:rowOff>
    </xdr:from>
    <xdr:to>
      <xdr:col>7</xdr:col>
      <xdr:colOff>431800</xdr:colOff>
      <xdr:row>102</xdr:row>
      <xdr:rowOff>127000</xdr:rowOff>
    </xdr:to>
    <xdr:pic>
      <xdr:nvPicPr>
        <xdr:cNvPr id="5" name="Picture 4" descr="Screen Shot 2022-02-08 at 12.50.37 AM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7691100"/>
          <a:ext cx="8877300" cy="3225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</xdr:row>
      <xdr:rowOff>114300</xdr:rowOff>
    </xdr:from>
    <xdr:to>
      <xdr:col>9</xdr:col>
      <xdr:colOff>0</xdr:colOff>
      <xdr:row>10</xdr:row>
      <xdr:rowOff>177800</xdr:rowOff>
    </xdr:to>
    <xdr:pic>
      <xdr:nvPicPr>
        <xdr:cNvPr id="4" name="Picture 3" descr="L1drawing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952500"/>
          <a:ext cx="4660900" cy="130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ragonfly75.com/moto/carbtuning.html" TargetMode="External"/><Relationship Id="rId4" Type="http://schemas.openxmlformats.org/officeDocument/2006/relationships/hyperlink" Target="http://www.dragonfly75.com/moto/calculators.html" TargetMode="External"/><Relationship Id="rId5" Type="http://schemas.openxmlformats.org/officeDocument/2006/relationships/drawing" Target="../drawings/drawing1.xml"/><Relationship Id="rId6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1" Type="http://schemas.openxmlformats.org/officeDocument/2006/relationships/hyperlink" Target="http://www.sudco.com/38pdf/38.pdf" TargetMode="External"/><Relationship Id="rId2" Type="http://schemas.openxmlformats.org/officeDocument/2006/relationships/hyperlink" Target="https://www.jetsrus.com/a_jets_by_carburetor_type/needle_keihin_N427-4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30"/>
  <sheetViews>
    <sheetView tabSelected="1" workbookViewId="0">
      <selection activeCell="A7" sqref="A7"/>
    </sheetView>
  </sheetViews>
  <sheetFormatPr baseColWidth="10" defaultRowHeight="16" x14ac:dyDescent="0"/>
  <cols>
    <col min="1" max="1" width="19.125" customWidth="1"/>
    <col min="2" max="2" width="14" customWidth="1"/>
    <col min="3" max="3" width="14.25" customWidth="1"/>
    <col min="4" max="4" width="14.125" customWidth="1"/>
    <col min="5" max="5" width="12.375" customWidth="1"/>
    <col min="6" max="6" width="12.625" customWidth="1"/>
    <col min="7" max="7" width="12.375" customWidth="1"/>
    <col min="10" max="10" width="15.375" customWidth="1"/>
    <col min="11" max="11" width="13.875" customWidth="1"/>
    <col min="12" max="12" width="12.625" customWidth="1"/>
  </cols>
  <sheetData>
    <row r="1" spans="1:27">
      <c r="A1" s="97" t="s">
        <v>52</v>
      </c>
      <c r="B1" s="98"/>
      <c r="C1" s="98"/>
      <c r="D1" s="98"/>
      <c r="E1" s="99"/>
      <c r="F1" s="103" t="s">
        <v>53</v>
      </c>
      <c r="G1" s="90"/>
      <c r="J1" s="106" t="s">
        <v>23</v>
      </c>
      <c r="K1" s="107"/>
      <c r="L1" s="107"/>
      <c r="M1" s="34"/>
      <c r="N1" s="34"/>
      <c r="O1" s="34"/>
      <c r="P1" s="35"/>
      <c r="Z1" s="19" t="s">
        <v>69</v>
      </c>
      <c r="AA1" t="s">
        <v>109</v>
      </c>
    </row>
    <row r="2" spans="1:27" ht="17" thickBot="1">
      <c r="A2" s="100"/>
      <c r="B2" s="101"/>
      <c r="C2" s="101"/>
      <c r="D2" s="101"/>
      <c r="E2" s="102"/>
      <c r="F2" s="103" t="s">
        <v>54</v>
      </c>
      <c r="G2" s="90"/>
      <c r="J2" s="1" t="s">
        <v>0</v>
      </c>
      <c r="K2" s="2" t="s">
        <v>1</v>
      </c>
      <c r="L2" s="3" t="s">
        <v>2</v>
      </c>
      <c r="M2" s="4" t="s">
        <v>3</v>
      </c>
      <c r="N2" s="1" t="s">
        <v>4</v>
      </c>
      <c r="O2" s="2" t="s">
        <v>5</v>
      </c>
      <c r="Z2" s="19" t="s">
        <v>70</v>
      </c>
      <c r="AA2" s="19" t="s">
        <v>109</v>
      </c>
    </row>
    <row r="3" spans="1:27">
      <c r="J3" s="5" t="s">
        <v>6</v>
      </c>
      <c r="K3" s="49">
        <v>1</v>
      </c>
      <c r="L3" s="6" t="s">
        <v>7</v>
      </c>
      <c r="M3" s="5">
        <v>36.35</v>
      </c>
      <c r="N3" s="7" t="s">
        <v>6</v>
      </c>
      <c r="O3" s="8">
        <v>2.605</v>
      </c>
      <c r="Z3" s="19" t="s">
        <v>71</v>
      </c>
      <c r="AA3" s="19" t="s">
        <v>109</v>
      </c>
    </row>
    <row r="4" spans="1:27" ht="17" thickBot="1">
      <c r="J4" s="10" t="s">
        <v>8</v>
      </c>
      <c r="K4" s="10">
        <v>1.25</v>
      </c>
      <c r="L4" s="12" t="s">
        <v>9</v>
      </c>
      <c r="M4" s="13">
        <v>36.799999999999997</v>
      </c>
      <c r="N4" s="11" t="s">
        <v>8</v>
      </c>
      <c r="O4" s="10">
        <v>2.6150000000000002</v>
      </c>
      <c r="Z4" s="19" t="s">
        <v>72</v>
      </c>
      <c r="AA4" s="19" t="s">
        <v>109</v>
      </c>
    </row>
    <row r="5" spans="1:27">
      <c r="A5" s="54" t="s">
        <v>33</v>
      </c>
      <c r="J5" s="10" t="s">
        <v>7</v>
      </c>
      <c r="K5" s="10">
        <v>1.57</v>
      </c>
      <c r="L5" s="9" t="s">
        <v>10</v>
      </c>
      <c r="M5" s="10">
        <v>38.15</v>
      </c>
      <c r="N5" s="11" t="s">
        <v>7</v>
      </c>
      <c r="O5" s="10">
        <v>2.625</v>
      </c>
      <c r="Z5" s="19" t="s">
        <v>73</v>
      </c>
      <c r="AA5" s="19" t="s">
        <v>109</v>
      </c>
    </row>
    <row r="6" spans="1:27">
      <c r="A6" s="55" t="s">
        <v>34</v>
      </c>
      <c r="B6" s="20" t="s">
        <v>24</v>
      </c>
      <c r="C6" s="1" t="s">
        <v>3</v>
      </c>
      <c r="D6" s="1" t="s">
        <v>26</v>
      </c>
      <c r="E6" s="1" t="s">
        <v>67</v>
      </c>
      <c r="J6" s="10" t="s">
        <v>9</v>
      </c>
      <c r="K6" s="10">
        <v>1.75</v>
      </c>
      <c r="L6" s="12" t="s">
        <v>11</v>
      </c>
      <c r="M6" s="13">
        <v>38.6</v>
      </c>
      <c r="N6" s="11" t="s">
        <v>9</v>
      </c>
      <c r="O6" s="10">
        <v>2.6349999999999998</v>
      </c>
      <c r="Z6" s="19" t="s">
        <v>74</v>
      </c>
      <c r="AA6" s="19" t="s">
        <v>109</v>
      </c>
    </row>
    <row r="7" spans="1:27" ht="17" thickBot="1">
      <c r="A7" s="21" t="s">
        <v>25</v>
      </c>
      <c r="B7" s="22">
        <f>VLOOKUP(LEFT(A7,1),J3:K10,2,FALSE)</f>
        <v>1.57</v>
      </c>
      <c r="C7" s="23">
        <f>VLOOKUP(MID(A7,2,1),L3:M13,2,FALSE)</f>
        <v>38.15</v>
      </c>
      <c r="D7" s="24">
        <f>VLOOKUP(RIGHT(A7,1),N3:O19,2,FALSE)</f>
        <v>2.7050000000000001</v>
      </c>
      <c r="E7" s="77">
        <f>2.1+C7-I7</f>
        <v>33.317851381034266</v>
      </c>
      <c r="H7" s="75"/>
      <c r="I7" s="75">
        <f>(D7-2.515)/TAN(RADIANS(B7))</f>
        <v>6.9321486189657335</v>
      </c>
      <c r="J7" s="10" t="s">
        <v>10</v>
      </c>
      <c r="K7" s="50">
        <v>2</v>
      </c>
      <c r="L7" s="14" t="s">
        <v>12</v>
      </c>
      <c r="M7" s="13">
        <v>39.950000000000003</v>
      </c>
      <c r="N7" s="11" t="s">
        <v>10</v>
      </c>
      <c r="O7" s="10">
        <v>2.645</v>
      </c>
      <c r="Z7" s="19" t="s">
        <v>75</v>
      </c>
      <c r="AA7" s="19" t="s">
        <v>109</v>
      </c>
    </row>
    <row r="8" spans="1:27">
      <c r="A8" s="27" t="s">
        <v>28</v>
      </c>
      <c r="B8" s="28" t="s">
        <v>24</v>
      </c>
      <c r="C8" s="29" t="s">
        <v>3</v>
      </c>
      <c r="D8" s="29" t="s">
        <v>26</v>
      </c>
      <c r="E8" s="1" t="s">
        <v>67</v>
      </c>
      <c r="H8" s="76"/>
      <c r="I8" s="76"/>
      <c r="J8" s="10" t="s">
        <v>11</v>
      </c>
      <c r="K8" s="10">
        <v>2.25</v>
      </c>
      <c r="L8" s="14" t="s">
        <v>13</v>
      </c>
      <c r="M8" s="15">
        <v>40.4</v>
      </c>
      <c r="N8" s="11" t="s">
        <v>11</v>
      </c>
      <c r="O8" s="10">
        <v>2.6549999999999998</v>
      </c>
      <c r="Z8" s="19" t="s">
        <v>76</v>
      </c>
      <c r="AA8" s="19" t="s">
        <v>109</v>
      </c>
    </row>
    <row r="9" spans="1:27" ht="17" thickBot="1">
      <c r="A9" s="30" t="s">
        <v>55</v>
      </c>
      <c r="B9" s="31">
        <f>VLOOKUP(LEFT(A9,1),J22:K27,2,FALSE)</f>
        <v>2.4300000000000002</v>
      </c>
      <c r="C9" s="32">
        <f>VLOOKUP(MID(A9,2,1),L22:M26,2,FALSE)</f>
        <v>25.4</v>
      </c>
      <c r="D9" s="33">
        <f>VLOOKUP(RIGHT(A9,1),N22:O34,2,FALSE)</f>
        <v>2.4750000000000001</v>
      </c>
      <c r="E9" s="77">
        <f>2.1+IF(D9&gt;2.515,C9-I9,C9+H9)</f>
        <v>28.442574849007535</v>
      </c>
      <c r="H9" s="75">
        <f>(2.515-D9)/TAN(RADIANS(B9))</f>
        <v>0.94257484900753674</v>
      </c>
      <c r="I9" s="75">
        <f>(D9-2.515)/TAN(RADIANS(B9))</f>
        <v>-0.94257484900753674</v>
      </c>
      <c r="J9" s="10" t="s">
        <v>12</v>
      </c>
      <c r="K9" s="10">
        <v>2.4300000000000002</v>
      </c>
      <c r="L9" s="9" t="s">
        <v>14</v>
      </c>
      <c r="M9" s="10">
        <v>41.75</v>
      </c>
      <c r="N9" s="11" t="s">
        <v>12</v>
      </c>
      <c r="O9" s="10">
        <v>2.665</v>
      </c>
      <c r="Z9" s="19" t="s">
        <v>77</v>
      </c>
      <c r="AA9" s="19" t="s">
        <v>109</v>
      </c>
    </row>
    <row r="10" spans="1:27">
      <c r="A10" s="45" t="s">
        <v>32</v>
      </c>
      <c r="B10" s="28" t="s">
        <v>24</v>
      </c>
      <c r="C10" s="29" t="s">
        <v>3</v>
      </c>
      <c r="D10" s="29" t="s">
        <v>26</v>
      </c>
      <c r="E10" s="1" t="s">
        <v>67</v>
      </c>
      <c r="H10" s="76"/>
      <c r="I10" s="76"/>
      <c r="J10" s="17" t="s">
        <v>14</v>
      </c>
      <c r="K10" s="51">
        <v>3</v>
      </c>
      <c r="L10" s="9" t="s">
        <v>15</v>
      </c>
      <c r="M10" s="10">
        <v>42.2</v>
      </c>
      <c r="N10" s="11" t="s">
        <v>13</v>
      </c>
      <c r="O10" s="10">
        <v>2.6749999999999998</v>
      </c>
      <c r="Z10" s="19" t="s">
        <v>78</v>
      </c>
      <c r="AA10" s="19" t="s">
        <v>109</v>
      </c>
    </row>
    <row r="11" spans="1:27" ht="17" thickBot="1">
      <c r="A11" s="30" t="s">
        <v>199</v>
      </c>
      <c r="B11" s="31">
        <f>VLOOKUP(VALUE(MID(A11,2,2)),J37:K42,2,FALSE)</f>
        <v>1.57</v>
      </c>
      <c r="C11" s="46">
        <f>VLOOKUP(RIGHT(A11,1),N37:O46,2,FALSE)</f>
        <v>37.25</v>
      </c>
      <c r="D11" s="47">
        <f>VLOOKUP(VALUE(MID(A11,4,2)),L37:M60,2,FALSE)</f>
        <v>2.69</v>
      </c>
      <c r="E11" s="77">
        <f>2.1+C11-I11</f>
        <v>32.96512627200525</v>
      </c>
      <c r="H11" s="76"/>
      <c r="I11" s="75">
        <f>(D11-2.515)/TAN(RADIANS(B11))</f>
        <v>6.3848737279947496</v>
      </c>
      <c r="L11" s="9" t="s">
        <v>16</v>
      </c>
      <c r="M11" s="10">
        <v>43.55</v>
      </c>
      <c r="N11" s="11" t="s">
        <v>17</v>
      </c>
      <c r="O11" s="10">
        <v>2.68</v>
      </c>
      <c r="Z11" s="19" t="s">
        <v>79</v>
      </c>
      <c r="AA11" s="19" t="s">
        <v>109</v>
      </c>
    </row>
    <row r="12" spans="1:27" ht="17" thickBot="1">
      <c r="B12" s="120" t="s">
        <v>200</v>
      </c>
      <c r="C12" s="120"/>
      <c r="D12" s="120"/>
      <c r="E12" s="121"/>
      <c r="J12" s="122" t="s">
        <v>205</v>
      </c>
      <c r="K12" s="123"/>
      <c r="L12" s="11" t="s">
        <v>18</v>
      </c>
      <c r="M12" s="10">
        <v>44</v>
      </c>
      <c r="N12" s="11" t="s">
        <v>14</v>
      </c>
      <c r="O12" s="10">
        <v>2.6850000000000001</v>
      </c>
      <c r="Z12" s="19" t="s">
        <v>80</v>
      </c>
      <c r="AA12" s="19" t="s">
        <v>109</v>
      </c>
    </row>
    <row r="13" spans="1:27" ht="17" thickBot="1">
      <c r="B13" s="29" t="s">
        <v>36</v>
      </c>
      <c r="C13" s="61" t="s">
        <v>49</v>
      </c>
      <c r="D13" s="78" t="s">
        <v>50</v>
      </c>
      <c r="E13" s="127" t="s">
        <v>68</v>
      </c>
      <c r="F13" s="128" t="s">
        <v>57</v>
      </c>
      <c r="G13" s="127" t="s">
        <v>68</v>
      </c>
      <c r="H13" s="128" t="s">
        <v>57</v>
      </c>
      <c r="J13" s="80" t="s">
        <v>201</v>
      </c>
      <c r="K13" s="81" t="s">
        <v>202</v>
      </c>
      <c r="L13" s="87" t="s">
        <v>19</v>
      </c>
      <c r="M13" s="17">
        <v>45.35</v>
      </c>
      <c r="N13" s="9" t="s">
        <v>15</v>
      </c>
      <c r="O13" s="10">
        <v>2.6949999999999998</v>
      </c>
      <c r="Z13" s="19" t="s">
        <v>81</v>
      </c>
      <c r="AA13" s="19" t="s">
        <v>109</v>
      </c>
    </row>
    <row r="14" spans="1:27" ht="17" thickBot="1">
      <c r="B14" s="62" t="str">
        <f>VLOOKUP(B11,Q37:R42,2,0)</f>
        <v>C</v>
      </c>
      <c r="C14" s="62" t="str">
        <f>VLOOKUP(C11,S37:T45,2,0)</f>
        <v>D or E</v>
      </c>
      <c r="D14" s="79" t="str">
        <f>VLOOKUP(D11,V38:W52,2,0)</f>
        <v>J or K</v>
      </c>
      <c r="E14" s="124" t="str">
        <f>B14&amp;LEFT(C14,1)&amp;LEFT(D14,1)</f>
        <v>CDJ</v>
      </c>
      <c r="F14" s="125" t="e">
        <f>VLOOKUP(E14,Z1:AA130,2,FALSE)</f>
        <v>#N/A</v>
      </c>
      <c r="G14" s="124" t="str">
        <f>B14&amp;RIGHT(C14,1)&amp;LEFT(D14,1)</f>
        <v>CEJ</v>
      </c>
      <c r="H14" s="126" t="str">
        <f>VLOOKUP(G14,Z1:AA130,2,FALSE)</f>
        <v>available</v>
      </c>
      <c r="J14" s="82">
        <v>10</v>
      </c>
      <c r="K14" s="83">
        <v>2.52</v>
      </c>
      <c r="L14" s="18"/>
      <c r="M14" s="18"/>
      <c r="N14" s="9" t="s">
        <v>16</v>
      </c>
      <c r="O14" s="10">
        <v>2.7050000000000001</v>
      </c>
      <c r="Z14" s="19" t="s">
        <v>82</v>
      </c>
      <c r="AA14" s="19" t="s">
        <v>109</v>
      </c>
    </row>
    <row r="15" spans="1:27" ht="17" thickBot="1">
      <c r="E15" s="124" t="str">
        <f>IF(E14=B14&amp;RIGHT(C14,1)&amp;RIGHT(D14,1)," ",B14&amp;RIGHT(C14,1)&amp;RIGHT(D14,1))</f>
        <v>CEK</v>
      </c>
      <c r="F15" s="126" t="str">
        <f>VLOOKUP(E15,Z1:AA130,2,FALSE)</f>
        <v>available</v>
      </c>
      <c r="G15" s="124" t="str">
        <f>B14&amp;LEFT(C14,1)&amp;RIGHT(D14,1)</f>
        <v>CDK</v>
      </c>
      <c r="H15" s="126" t="e">
        <f>VLOOKUP(G15,Z1:AA130,2,FALSE)</f>
        <v>#N/A</v>
      </c>
      <c r="J15" s="80" t="s">
        <v>203</v>
      </c>
      <c r="K15" s="84" t="s">
        <v>204</v>
      </c>
      <c r="L15" s="18"/>
      <c r="M15" s="18"/>
      <c r="N15" s="9" t="s">
        <v>18</v>
      </c>
      <c r="O15" s="10">
        <v>2.7149999999999999</v>
      </c>
      <c r="Z15" s="19" t="s">
        <v>83</v>
      </c>
      <c r="AA15" s="19" t="s">
        <v>109</v>
      </c>
    </row>
    <row r="16" spans="1:27" ht="17" thickBot="1">
      <c r="C16" s="91" t="s">
        <v>56</v>
      </c>
      <c r="D16" s="92"/>
      <c r="E16" s="104"/>
      <c r="F16" s="105"/>
      <c r="G16" s="89" t="s">
        <v>57</v>
      </c>
      <c r="J16" s="85">
        <v>2.2999999999999998</v>
      </c>
      <c r="K16" s="86">
        <f>DEGREES(ATAN((K14-J16)/J14))</f>
        <v>1.2603038465035907</v>
      </c>
      <c r="L16" s="18"/>
      <c r="M16" s="18"/>
      <c r="N16" s="9" t="s">
        <v>19</v>
      </c>
      <c r="O16" s="10">
        <v>2.7250000000000001</v>
      </c>
      <c r="Z16" s="19" t="s">
        <v>84</v>
      </c>
      <c r="AA16" s="19" t="s">
        <v>109</v>
      </c>
    </row>
    <row r="17" spans="3:27">
      <c r="L17" s="18"/>
      <c r="M17" s="18"/>
      <c r="N17" s="9" t="s">
        <v>20</v>
      </c>
      <c r="O17" s="10">
        <v>2.73</v>
      </c>
      <c r="Z17" s="19" t="s">
        <v>85</v>
      </c>
      <c r="AA17" s="19" t="s">
        <v>109</v>
      </c>
    </row>
    <row r="18" spans="3:27">
      <c r="J18" s="18"/>
      <c r="K18" s="18"/>
      <c r="L18" s="18"/>
      <c r="M18" s="18"/>
      <c r="N18" s="9" t="s">
        <v>21</v>
      </c>
      <c r="O18" s="10">
        <v>2.7349999999999999</v>
      </c>
      <c r="Z18" s="19" t="s">
        <v>86</v>
      </c>
      <c r="AA18" s="19" t="s">
        <v>109</v>
      </c>
    </row>
    <row r="19" spans="3:27">
      <c r="J19" s="18"/>
      <c r="K19" s="18"/>
      <c r="L19" s="18"/>
      <c r="M19" s="18"/>
      <c r="N19" s="16" t="s">
        <v>22</v>
      </c>
      <c r="O19" s="17">
        <v>2.7450000000000001</v>
      </c>
      <c r="Z19" s="19" t="s">
        <v>87</v>
      </c>
      <c r="AA19" s="19" t="s">
        <v>109</v>
      </c>
    </row>
    <row r="20" spans="3:27">
      <c r="C20" s="48"/>
      <c r="J20" s="108" t="s">
        <v>29</v>
      </c>
      <c r="K20" s="109"/>
      <c r="L20" s="110"/>
      <c r="Z20" s="19" t="s">
        <v>88</v>
      </c>
      <c r="AA20" s="19" t="s">
        <v>109</v>
      </c>
    </row>
    <row r="21" spans="3:27">
      <c r="J21" s="1" t="s">
        <v>0</v>
      </c>
      <c r="K21" s="2" t="s">
        <v>1</v>
      </c>
      <c r="L21" s="1" t="s">
        <v>2</v>
      </c>
      <c r="M21" s="2" t="s">
        <v>3</v>
      </c>
      <c r="N21" s="1" t="s">
        <v>4</v>
      </c>
      <c r="O21" s="2" t="s">
        <v>5</v>
      </c>
      <c r="Z21" s="19" t="s">
        <v>89</v>
      </c>
      <c r="AA21" s="19" t="s">
        <v>109</v>
      </c>
    </row>
    <row r="22" spans="3:27">
      <c r="J22" s="25" t="s">
        <v>12</v>
      </c>
      <c r="K22" s="8">
        <v>2.4300000000000002</v>
      </c>
      <c r="L22" s="25" t="s">
        <v>11</v>
      </c>
      <c r="M22" s="8">
        <v>22.25</v>
      </c>
      <c r="N22" s="25" t="s">
        <v>9</v>
      </c>
      <c r="O22" s="8">
        <v>2.395</v>
      </c>
      <c r="Z22" s="19" t="s">
        <v>90</v>
      </c>
      <c r="AA22" s="19" t="s">
        <v>109</v>
      </c>
    </row>
    <row r="23" spans="3:27">
      <c r="J23" s="9" t="s">
        <v>13</v>
      </c>
      <c r="K23" s="10">
        <v>2.75</v>
      </c>
      <c r="L23" s="9" t="s">
        <v>12</v>
      </c>
      <c r="M23" s="10">
        <v>23.6</v>
      </c>
      <c r="N23" s="9" t="s">
        <v>10</v>
      </c>
      <c r="O23" s="10">
        <v>2.4049999999999998</v>
      </c>
      <c r="Z23" s="19" t="s">
        <v>91</v>
      </c>
      <c r="AA23" s="19" t="s">
        <v>109</v>
      </c>
    </row>
    <row r="24" spans="3:27">
      <c r="J24" s="9" t="s">
        <v>14</v>
      </c>
      <c r="K24" s="50">
        <v>3</v>
      </c>
      <c r="L24" s="9" t="s">
        <v>14</v>
      </c>
      <c r="M24" s="10">
        <v>25.4</v>
      </c>
      <c r="N24" s="9" t="s">
        <v>11</v>
      </c>
      <c r="O24" s="10">
        <v>2.415</v>
      </c>
      <c r="Z24" s="19" t="s">
        <v>92</v>
      </c>
      <c r="AA24" s="19" t="s">
        <v>109</v>
      </c>
    </row>
    <row r="25" spans="3:27">
      <c r="J25" s="9" t="s">
        <v>15</v>
      </c>
      <c r="K25" s="10">
        <v>3.25</v>
      </c>
      <c r="L25" s="9" t="s">
        <v>15</v>
      </c>
      <c r="M25" s="10">
        <v>25.85</v>
      </c>
      <c r="N25" s="9" t="s">
        <v>12</v>
      </c>
      <c r="O25" s="10">
        <v>2.4249999999999998</v>
      </c>
      <c r="Z25" s="19" t="s">
        <v>93</v>
      </c>
      <c r="AA25" s="19" t="s">
        <v>109</v>
      </c>
    </row>
    <row r="26" spans="3:27">
      <c r="J26" s="9" t="s">
        <v>16</v>
      </c>
      <c r="K26" s="10">
        <v>3.55</v>
      </c>
      <c r="L26" s="16" t="s">
        <v>16</v>
      </c>
      <c r="M26" s="17">
        <v>27.2</v>
      </c>
      <c r="N26" s="9" t="s">
        <v>13</v>
      </c>
      <c r="O26" s="10">
        <v>2.4350000000000001</v>
      </c>
      <c r="Z26" s="19" t="s">
        <v>94</v>
      </c>
      <c r="AA26" s="19" t="s">
        <v>109</v>
      </c>
    </row>
    <row r="27" spans="3:27">
      <c r="J27" s="16" t="s">
        <v>18</v>
      </c>
      <c r="K27" s="17">
        <v>3.83</v>
      </c>
      <c r="M27" s="18"/>
      <c r="N27" s="9" t="s">
        <v>14</v>
      </c>
      <c r="O27" s="10">
        <v>2.4449999999999998</v>
      </c>
      <c r="Z27" s="19" t="s">
        <v>95</v>
      </c>
      <c r="AA27" s="19" t="s">
        <v>109</v>
      </c>
    </row>
    <row r="28" spans="3:27">
      <c r="N28" s="9" t="s">
        <v>15</v>
      </c>
      <c r="O28" s="10">
        <v>2.4550000000000001</v>
      </c>
      <c r="Z28" s="19" t="s">
        <v>96</v>
      </c>
      <c r="AA28" s="19" t="s">
        <v>109</v>
      </c>
    </row>
    <row r="29" spans="3:27">
      <c r="N29" s="9" t="s">
        <v>16</v>
      </c>
      <c r="O29" s="10">
        <v>2.4649999999999999</v>
      </c>
      <c r="Z29" s="19" t="s">
        <v>97</v>
      </c>
      <c r="AA29" s="19" t="s">
        <v>109</v>
      </c>
    </row>
    <row r="30" spans="3:27">
      <c r="N30" s="9" t="s">
        <v>18</v>
      </c>
      <c r="O30" s="10">
        <v>2.4750000000000001</v>
      </c>
      <c r="Z30" s="19" t="s">
        <v>98</v>
      </c>
      <c r="AA30" s="19" t="s">
        <v>109</v>
      </c>
    </row>
    <row r="31" spans="3:27">
      <c r="N31" s="9" t="s">
        <v>19</v>
      </c>
      <c r="O31" s="10">
        <v>2.4849999999999999</v>
      </c>
      <c r="Z31" s="19" t="s">
        <v>99</v>
      </c>
      <c r="AA31" s="19" t="s">
        <v>109</v>
      </c>
    </row>
    <row r="32" spans="3:27">
      <c r="N32" s="9" t="s">
        <v>21</v>
      </c>
      <c r="O32" s="10">
        <v>2.4950000000000001</v>
      </c>
      <c r="Z32" s="19" t="s">
        <v>100</v>
      </c>
      <c r="AA32" s="19" t="s">
        <v>109</v>
      </c>
    </row>
    <row r="33" spans="10:27">
      <c r="N33" s="9" t="s">
        <v>22</v>
      </c>
      <c r="O33" s="10">
        <v>2.5049999999999999</v>
      </c>
      <c r="Z33" s="19" t="s">
        <v>101</v>
      </c>
      <c r="AA33" s="19" t="s">
        <v>109</v>
      </c>
    </row>
    <row r="34" spans="10:27">
      <c r="N34" s="16" t="s">
        <v>27</v>
      </c>
      <c r="O34" s="17">
        <v>2.5249999999999999</v>
      </c>
      <c r="Z34" s="19" t="s">
        <v>102</v>
      </c>
      <c r="AA34" s="19" t="s">
        <v>109</v>
      </c>
    </row>
    <row r="35" spans="10:27">
      <c r="J35" s="108" t="s">
        <v>35</v>
      </c>
      <c r="K35" s="109"/>
      <c r="L35" s="110"/>
      <c r="Q35" s="113" t="s">
        <v>51</v>
      </c>
      <c r="R35" s="114"/>
      <c r="S35" s="114"/>
      <c r="T35" s="114"/>
      <c r="U35" s="114"/>
      <c r="V35" s="114"/>
      <c r="W35" s="115"/>
      <c r="Z35" s="19" t="s">
        <v>103</v>
      </c>
      <c r="AA35" s="19" t="s">
        <v>109</v>
      </c>
    </row>
    <row r="36" spans="10:27">
      <c r="J36" s="1" t="s">
        <v>30</v>
      </c>
      <c r="K36" s="2" t="s">
        <v>1</v>
      </c>
      <c r="L36" s="1" t="s">
        <v>31</v>
      </c>
      <c r="M36" s="2" t="s">
        <v>5</v>
      </c>
      <c r="N36" s="1" t="s">
        <v>4</v>
      </c>
      <c r="O36" s="2" t="s">
        <v>3</v>
      </c>
      <c r="Q36" s="111" t="s">
        <v>36</v>
      </c>
      <c r="R36" s="112"/>
      <c r="S36" s="117" t="s">
        <v>49</v>
      </c>
      <c r="T36" s="118"/>
      <c r="U36" s="119"/>
      <c r="V36" s="70"/>
      <c r="W36" s="116"/>
      <c r="X36" s="116"/>
      <c r="Z36" s="19" t="s">
        <v>104</v>
      </c>
      <c r="AA36" s="19" t="s">
        <v>109</v>
      </c>
    </row>
    <row r="37" spans="10:27">
      <c r="J37" s="36">
        <v>11</v>
      </c>
      <c r="K37" s="37">
        <v>1.25</v>
      </c>
      <c r="L37" s="38">
        <v>60</v>
      </c>
      <c r="M37" s="39">
        <v>2.6</v>
      </c>
      <c r="N37" s="9" t="s">
        <v>10</v>
      </c>
      <c r="O37" s="39">
        <v>36.35</v>
      </c>
      <c r="Q37" s="9">
        <v>1.25</v>
      </c>
      <c r="R37" s="8" t="s">
        <v>8</v>
      </c>
      <c r="S37" s="65">
        <v>36.35</v>
      </c>
      <c r="T37" s="5" t="s">
        <v>7</v>
      </c>
      <c r="U37" s="5">
        <v>36.35</v>
      </c>
      <c r="V37" s="94" t="s">
        <v>50</v>
      </c>
      <c r="W37" s="95"/>
      <c r="X37" s="95"/>
      <c r="Y37" s="96"/>
      <c r="Z37" s="19" t="s">
        <v>105</v>
      </c>
      <c r="AA37" s="19" t="s">
        <v>109</v>
      </c>
    </row>
    <row r="38" spans="10:27">
      <c r="J38" s="40">
        <v>13</v>
      </c>
      <c r="K38" s="37">
        <v>1.57</v>
      </c>
      <c r="L38" s="38">
        <v>61</v>
      </c>
      <c r="M38" s="41">
        <v>2.61</v>
      </c>
      <c r="N38" s="9" t="s">
        <v>11</v>
      </c>
      <c r="O38" s="41">
        <v>36.799999999999997</v>
      </c>
      <c r="Q38" s="9">
        <v>1.57</v>
      </c>
      <c r="R38" s="10" t="s">
        <v>7</v>
      </c>
      <c r="S38" s="66">
        <v>36.799999999999997</v>
      </c>
      <c r="T38" s="13" t="s">
        <v>9</v>
      </c>
      <c r="U38" s="13">
        <v>36.799999999999997</v>
      </c>
      <c r="V38" s="63">
        <v>2.61</v>
      </c>
      <c r="W38" s="67" t="s">
        <v>37</v>
      </c>
      <c r="X38" s="8" t="s">
        <v>6</v>
      </c>
      <c r="Y38" s="8">
        <v>2.605</v>
      </c>
      <c r="Z38" s="19" t="s">
        <v>106</v>
      </c>
      <c r="AA38" s="19" t="s">
        <v>109</v>
      </c>
    </row>
    <row r="39" spans="10:27">
      <c r="J39" s="42">
        <v>14</v>
      </c>
      <c r="K39" s="43">
        <v>1.75</v>
      </c>
      <c r="L39" s="9">
        <v>62</v>
      </c>
      <c r="M39" s="10">
        <v>2.62</v>
      </c>
      <c r="N39" s="12" t="s">
        <v>12</v>
      </c>
      <c r="O39" s="10">
        <v>37.25</v>
      </c>
      <c r="Q39" s="9">
        <v>1.75</v>
      </c>
      <c r="R39" s="10" t="s">
        <v>9</v>
      </c>
      <c r="S39" s="66">
        <v>37.25</v>
      </c>
      <c r="T39" s="41" t="s">
        <v>40</v>
      </c>
      <c r="U39" s="58"/>
      <c r="V39" s="26">
        <v>2.62</v>
      </c>
      <c r="W39" s="68" t="s">
        <v>38</v>
      </c>
      <c r="X39" s="10" t="s">
        <v>8</v>
      </c>
      <c r="Y39" s="10">
        <v>2.6150000000000002</v>
      </c>
      <c r="Z39" s="19" t="s">
        <v>107</v>
      </c>
      <c r="AA39" s="19" t="s">
        <v>109</v>
      </c>
    </row>
    <row r="40" spans="10:27">
      <c r="J40" s="42">
        <v>20</v>
      </c>
      <c r="K40" s="52">
        <v>2</v>
      </c>
      <c r="L40" s="38">
        <v>63</v>
      </c>
      <c r="M40" s="41">
        <v>2.63</v>
      </c>
      <c r="N40" s="9" t="s">
        <v>14</v>
      </c>
      <c r="O40" s="10">
        <v>38.15</v>
      </c>
      <c r="Q40" s="56">
        <v>2</v>
      </c>
      <c r="R40" s="10" t="s">
        <v>10</v>
      </c>
      <c r="S40" s="66">
        <v>38.15</v>
      </c>
      <c r="T40" s="10" t="s">
        <v>10</v>
      </c>
      <c r="U40" s="10">
        <v>38.15</v>
      </c>
      <c r="V40" s="64">
        <v>2.63</v>
      </c>
      <c r="W40" s="68" t="s">
        <v>39</v>
      </c>
      <c r="X40" s="10" t="s">
        <v>7</v>
      </c>
      <c r="Y40" s="10">
        <v>2.625</v>
      </c>
      <c r="Z40" s="19" t="s">
        <v>108</v>
      </c>
      <c r="AA40" s="19" t="s">
        <v>109</v>
      </c>
    </row>
    <row r="41" spans="10:27">
      <c r="J41" s="42">
        <v>22</v>
      </c>
      <c r="K41" s="43">
        <v>2.25</v>
      </c>
      <c r="L41" s="38">
        <v>64</v>
      </c>
      <c r="M41" s="41">
        <v>2.64</v>
      </c>
      <c r="N41" s="9" t="s">
        <v>15</v>
      </c>
      <c r="O41" s="10">
        <v>38.6</v>
      </c>
      <c r="Q41" s="9">
        <v>2.25</v>
      </c>
      <c r="R41" s="10" t="s">
        <v>11</v>
      </c>
      <c r="S41" s="66">
        <v>38.6</v>
      </c>
      <c r="T41" s="13" t="s">
        <v>11</v>
      </c>
      <c r="U41" s="13">
        <v>38.6</v>
      </c>
      <c r="V41" s="64">
        <v>2.64</v>
      </c>
      <c r="W41" s="68" t="s">
        <v>40</v>
      </c>
      <c r="X41" s="10" t="s">
        <v>9</v>
      </c>
      <c r="Y41" s="10">
        <v>2.6349999999999998</v>
      </c>
      <c r="Z41" s="19" t="s">
        <v>110</v>
      </c>
      <c r="AA41" s="19" t="s">
        <v>109</v>
      </c>
    </row>
    <row r="42" spans="10:27">
      <c r="J42" s="44">
        <v>30</v>
      </c>
      <c r="K42" s="53">
        <v>3</v>
      </c>
      <c r="L42" s="38">
        <v>65</v>
      </c>
      <c r="M42" s="41">
        <v>2.65</v>
      </c>
      <c r="N42" s="38" t="s">
        <v>16</v>
      </c>
      <c r="O42" s="41">
        <v>39.049999999999997</v>
      </c>
      <c r="Q42" s="57">
        <v>3</v>
      </c>
      <c r="R42" s="17" t="s">
        <v>14</v>
      </c>
      <c r="S42" s="66">
        <v>39.049999999999997</v>
      </c>
      <c r="T42" s="15" t="s">
        <v>42</v>
      </c>
      <c r="U42" s="58"/>
      <c r="V42" s="64">
        <v>2.65</v>
      </c>
      <c r="W42" s="68" t="s">
        <v>41</v>
      </c>
      <c r="X42" s="10" t="s">
        <v>10</v>
      </c>
      <c r="Y42" s="10">
        <v>2.645</v>
      </c>
      <c r="Z42" s="19" t="s">
        <v>111</v>
      </c>
      <c r="AA42" s="19" t="s">
        <v>109</v>
      </c>
    </row>
    <row r="43" spans="10:27">
      <c r="L43" s="38">
        <v>66</v>
      </c>
      <c r="M43" s="41">
        <v>2.66</v>
      </c>
      <c r="N43" s="38" t="s">
        <v>18</v>
      </c>
      <c r="O43" s="41">
        <v>39.5</v>
      </c>
      <c r="S43" s="66">
        <v>39.5</v>
      </c>
      <c r="T43" s="15" t="s">
        <v>42</v>
      </c>
      <c r="U43" s="58"/>
      <c r="V43" s="41">
        <v>2.66</v>
      </c>
      <c r="W43" s="68" t="s">
        <v>42</v>
      </c>
      <c r="X43" s="10" t="s">
        <v>11</v>
      </c>
      <c r="Y43" s="10">
        <v>2.6549999999999998</v>
      </c>
      <c r="Z43" s="19" t="s">
        <v>112</v>
      </c>
      <c r="AA43" s="19" t="s">
        <v>109</v>
      </c>
    </row>
    <row r="44" spans="10:27">
      <c r="L44" s="38">
        <v>67</v>
      </c>
      <c r="M44" s="41">
        <v>2.67</v>
      </c>
      <c r="N44" s="9" t="s">
        <v>19</v>
      </c>
      <c r="O44" s="10">
        <v>39.950000000000003</v>
      </c>
      <c r="S44" s="66">
        <v>39.950000000000003</v>
      </c>
      <c r="T44" s="15" t="s">
        <v>12</v>
      </c>
      <c r="U44" s="13">
        <v>39.950000000000003</v>
      </c>
      <c r="V44" s="41">
        <v>2.67</v>
      </c>
      <c r="W44" s="68" t="s">
        <v>43</v>
      </c>
      <c r="X44" s="10" t="s">
        <v>12</v>
      </c>
      <c r="Y44" s="10">
        <v>2.665</v>
      </c>
      <c r="Z44" s="19" t="s">
        <v>113</v>
      </c>
      <c r="AA44" s="19" t="s">
        <v>109</v>
      </c>
    </row>
    <row r="45" spans="10:27">
      <c r="L45" s="9">
        <v>68</v>
      </c>
      <c r="M45" s="10">
        <v>2.68</v>
      </c>
      <c r="N45" s="9" t="s">
        <v>21</v>
      </c>
      <c r="O45" s="10">
        <v>40.4</v>
      </c>
      <c r="S45" s="66">
        <v>40.4</v>
      </c>
      <c r="T45" s="15" t="s">
        <v>13</v>
      </c>
      <c r="U45" s="15">
        <v>40.4</v>
      </c>
      <c r="V45" s="10">
        <v>2.68</v>
      </c>
      <c r="W45" s="68" t="s">
        <v>17</v>
      </c>
      <c r="X45" s="10" t="s">
        <v>13</v>
      </c>
      <c r="Y45" s="10">
        <v>2.6749999999999998</v>
      </c>
      <c r="Z45" s="19" t="s">
        <v>114</v>
      </c>
      <c r="AA45" s="19" t="s">
        <v>109</v>
      </c>
    </row>
    <row r="46" spans="10:27">
      <c r="L46" s="9">
        <v>69</v>
      </c>
      <c r="M46" s="10">
        <v>2.69</v>
      </c>
      <c r="N46" s="16" t="s">
        <v>27</v>
      </c>
      <c r="O46" s="17">
        <v>41.75</v>
      </c>
      <c r="S46" s="59"/>
      <c r="T46" s="17" t="s">
        <v>14</v>
      </c>
      <c r="U46" s="17">
        <v>41.75</v>
      </c>
      <c r="V46" s="10">
        <v>2.69</v>
      </c>
      <c r="W46" s="68" t="s">
        <v>44</v>
      </c>
      <c r="X46" s="10" t="s">
        <v>17</v>
      </c>
      <c r="Y46" s="10">
        <v>2.68</v>
      </c>
      <c r="Z46" s="19" t="s">
        <v>115</v>
      </c>
      <c r="AA46" s="19" t="s">
        <v>109</v>
      </c>
    </row>
    <row r="47" spans="10:27">
      <c r="L47" s="9">
        <v>70</v>
      </c>
      <c r="M47" s="10">
        <v>2.7</v>
      </c>
      <c r="V47" s="10">
        <v>2.7</v>
      </c>
      <c r="W47" s="68" t="s">
        <v>45</v>
      </c>
      <c r="X47" s="10" t="s">
        <v>14</v>
      </c>
      <c r="Y47" s="10">
        <v>2.6850000000000001</v>
      </c>
      <c r="Z47" s="19" t="s">
        <v>116</v>
      </c>
      <c r="AA47" s="19" t="s">
        <v>109</v>
      </c>
    </row>
    <row r="48" spans="10:27">
      <c r="L48" s="9">
        <v>71</v>
      </c>
      <c r="M48" s="10">
        <v>2.71</v>
      </c>
      <c r="V48" s="10">
        <v>2.71</v>
      </c>
      <c r="W48" s="68" t="s">
        <v>46</v>
      </c>
      <c r="X48" s="10" t="s">
        <v>15</v>
      </c>
      <c r="Y48" s="10">
        <v>2.6949999999999998</v>
      </c>
      <c r="Z48" s="19" t="s">
        <v>117</v>
      </c>
      <c r="AA48" s="19" t="s">
        <v>109</v>
      </c>
    </row>
    <row r="49" spans="3:27">
      <c r="L49" s="9">
        <v>72</v>
      </c>
      <c r="M49" s="10">
        <v>2.72</v>
      </c>
      <c r="V49" s="10">
        <v>2.72</v>
      </c>
      <c r="W49" s="68" t="s">
        <v>47</v>
      </c>
      <c r="X49" s="10" t="s">
        <v>16</v>
      </c>
      <c r="Y49" s="10">
        <v>2.7050000000000001</v>
      </c>
      <c r="Z49" s="19" t="s">
        <v>118</v>
      </c>
      <c r="AA49" s="19" t="s">
        <v>109</v>
      </c>
    </row>
    <row r="50" spans="3:27">
      <c r="C50" s="91" t="s">
        <v>58</v>
      </c>
      <c r="D50" s="92"/>
      <c r="E50" s="93"/>
      <c r="F50" s="88" t="s">
        <v>59</v>
      </c>
      <c r="L50" s="9">
        <v>73</v>
      </c>
      <c r="M50" s="10">
        <v>2.73</v>
      </c>
      <c r="V50" s="10">
        <v>2.73</v>
      </c>
      <c r="W50" s="68" t="s">
        <v>20</v>
      </c>
      <c r="X50" s="10" t="s">
        <v>18</v>
      </c>
      <c r="Y50" s="10">
        <v>2.7149999999999999</v>
      </c>
      <c r="Z50" s="19" t="s">
        <v>119</v>
      </c>
      <c r="AA50" s="19" t="s">
        <v>109</v>
      </c>
    </row>
    <row r="51" spans="3:27">
      <c r="L51" s="9">
        <v>74</v>
      </c>
      <c r="M51" s="10">
        <v>2.74</v>
      </c>
      <c r="V51" s="10">
        <v>2.74</v>
      </c>
      <c r="W51" s="68" t="s">
        <v>48</v>
      </c>
      <c r="X51" s="10" t="s">
        <v>19</v>
      </c>
      <c r="Y51" s="10">
        <v>2.7250000000000001</v>
      </c>
      <c r="Z51" s="19" t="s">
        <v>120</v>
      </c>
      <c r="AA51" s="19" t="s">
        <v>109</v>
      </c>
    </row>
    <row r="52" spans="3:27">
      <c r="L52" s="9">
        <v>75</v>
      </c>
      <c r="M52" s="10">
        <v>2.75</v>
      </c>
      <c r="V52" s="17">
        <v>2.75</v>
      </c>
      <c r="W52" s="69" t="s">
        <v>22</v>
      </c>
      <c r="X52" s="10" t="s">
        <v>20</v>
      </c>
      <c r="Y52" s="60">
        <v>2.73</v>
      </c>
      <c r="Z52" s="19" t="s">
        <v>121</v>
      </c>
      <c r="AA52" s="19" t="s">
        <v>109</v>
      </c>
    </row>
    <row r="53" spans="3:27">
      <c r="L53" s="9">
        <v>76</v>
      </c>
      <c r="M53" s="10">
        <v>2.76</v>
      </c>
      <c r="X53" s="10" t="s">
        <v>21</v>
      </c>
      <c r="Y53" s="10">
        <v>2.7349999999999999</v>
      </c>
      <c r="Z53" s="19" t="s">
        <v>122</v>
      </c>
      <c r="AA53" s="19" t="s">
        <v>109</v>
      </c>
    </row>
    <row r="54" spans="3:27">
      <c r="L54" s="9">
        <v>77</v>
      </c>
      <c r="M54" s="10">
        <v>2.77</v>
      </c>
      <c r="X54" s="17" t="s">
        <v>22</v>
      </c>
      <c r="Y54" s="17">
        <v>2.7450000000000001</v>
      </c>
      <c r="Z54" s="19" t="s">
        <v>123</v>
      </c>
      <c r="AA54" s="19" t="s">
        <v>109</v>
      </c>
    </row>
    <row r="55" spans="3:27">
      <c r="L55" s="9">
        <v>78</v>
      </c>
      <c r="M55" s="10">
        <v>2.78</v>
      </c>
      <c r="Z55" s="19" t="s">
        <v>124</v>
      </c>
      <c r="AA55" s="19" t="s">
        <v>109</v>
      </c>
    </row>
    <row r="56" spans="3:27">
      <c r="L56" s="9">
        <v>79</v>
      </c>
      <c r="M56" s="10">
        <v>2.79</v>
      </c>
      <c r="Z56" s="19" t="s">
        <v>125</v>
      </c>
      <c r="AA56" s="19" t="s">
        <v>109</v>
      </c>
    </row>
    <row r="57" spans="3:27">
      <c r="L57" s="9">
        <v>80</v>
      </c>
      <c r="M57" s="10">
        <v>2.8</v>
      </c>
      <c r="Z57" s="19" t="s">
        <v>126</v>
      </c>
      <c r="AA57" s="19" t="s">
        <v>109</v>
      </c>
    </row>
    <row r="58" spans="3:27">
      <c r="L58" s="9">
        <v>81</v>
      </c>
      <c r="M58" s="10">
        <v>2.81</v>
      </c>
      <c r="Z58" s="19" t="s">
        <v>127</v>
      </c>
      <c r="AA58" s="19" t="s">
        <v>109</v>
      </c>
    </row>
    <row r="59" spans="3:27">
      <c r="L59" s="9">
        <v>82</v>
      </c>
      <c r="M59" s="10">
        <v>2.82</v>
      </c>
      <c r="Z59" s="19" t="s">
        <v>128</v>
      </c>
      <c r="AA59" s="19" t="s">
        <v>109</v>
      </c>
    </row>
    <row r="60" spans="3:27">
      <c r="L60" s="16">
        <v>83</v>
      </c>
      <c r="M60" s="17">
        <v>2.83</v>
      </c>
      <c r="Z60" s="19" t="s">
        <v>129</v>
      </c>
      <c r="AA60" s="19" t="s">
        <v>109</v>
      </c>
    </row>
    <row r="61" spans="3:27">
      <c r="Z61" s="19" t="s">
        <v>130</v>
      </c>
      <c r="AA61" s="19" t="s">
        <v>109</v>
      </c>
    </row>
    <row r="62" spans="3:27">
      <c r="Z62" s="19" t="s">
        <v>131</v>
      </c>
      <c r="AA62" s="19" t="s">
        <v>109</v>
      </c>
    </row>
    <row r="63" spans="3:27">
      <c r="Z63" s="19" t="s">
        <v>132</v>
      </c>
      <c r="AA63" s="19" t="s">
        <v>109</v>
      </c>
    </row>
    <row r="64" spans="3:27">
      <c r="Z64" s="19" t="s">
        <v>133</v>
      </c>
      <c r="AA64" s="19" t="s">
        <v>109</v>
      </c>
    </row>
    <row r="65" spans="26:27">
      <c r="Z65" s="19" t="s">
        <v>134</v>
      </c>
      <c r="AA65" s="19" t="s">
        <v>109</v>
      </c>
    </row>
    <row r="66" spans="26:27">
      <c r="Z66" s="19" t="s">
        <v>135</v>
      </c>
      <c r="AA66" s="19" t="s">
        <v>109</v>
      </c>
    </row>
    <row r="67" spans="26:27">
      <c r="Z67" s="19" t="s">
        <v>136</v>
      </c>
      <c r="AA67" s="19" t="s">
        <v>109</v>
      </c>
    </row>
    <row r="68" spans="26:27">
      <c r="Z68" s="19" t="s">
        <v>137</v>
      </c>
      <c r="AA68" s="19" t="s">
        <v>109</v>
      </c>
    </row>
    <row r="69" spans="26:27">
      <c r="Z69" s="19" t="s">
        <v>138</v>
      </c>
      <c r="AA69" s="19" t="s">
        <v>109</v>
      </c>
    </row>
    <row r="70" spans="26:27">
      <c r="Z70" s="19" t="s">
        <v>139</v>
      </c>
      <c r="AA70" s="19" t="s">
        <v>109</v>
      </c>
    </row>
    <row r="71" spans="26:27">
      <c r="Z71" s="19" t="s">
        <v>140</v>
      </c>
      <c r="AA71" s="19" t="s">
        <v>109</v>
      </c>
    </row>
    <row r="72" spans="26:27">
      <c r="Z72" s="19" t="s">
        <v>141</v>
      </c>
      <c r="AA72" s="19" t="s">
        <v>109</v>
      </c>
    </row>
    <row r="73" spans="26:27">
      <c r="Z73" s="19" t="s">
        <v>142</v>
      </c>
      <c r="AA73" s="19" t="s">
        <v>109</v>
      </c>
    </row>
    <row r="74" spans="26:27">
      <c r="Z74" s="19" t="s">
        <v>143</v>
      </c>
      <c r="AA74" s="19" t="s">
        <v>109</v>
      </c>
    </row>
    <row r="75" spans="26:27">
      <c r="Z75" s="19" t="s">
        <v>144</v>
      </c>
      <c r="AA75" s="19" t="s">
        <v>109</v>
      </c>
    </row>
    <row r="76" spans="26:27">
      <c r="Z76" s="19" t="s">
        <v>145</v>
      </c>
      <c r="AA76" s="19" t="s">
        <v>109</v>
      </c>
    </row>
    <row r="77" spans="26:27">
      <c r="Z77" s="19" t="s">
        <v>25</v>
      </c>
      <c r="AA77" s="19" t="s">
        <v>109</v>
      </c>
    </row>
    <row r="78" spans="26:27">
      <c r="Z78" s="19" t="s">
        <v>146</v>
      </c>
      <c r="AA78" s="19" t="s">
        <v>109</v>
      </c>
    </row>
    <row r="79" spans="26:27">
      <c r="Z79" s="19" t="s">
        <v>147</v>
      </c>
      <c r="AA79" s="19" t="s">
        <v>109</v>
      </c>
    </row>
    <row r="80" spans="26:27">
      <c r="Z80" s="19" t="s">
        <v>148</v>
      </c>
      <c r="AA80" s="19" t="s">
        <v>109</v>
      </c>
    </row>
    <row r="81" spans="1:27">
      <c r="Z81" s="19" t="s">
        <v>149</v>
      </c>
      <c r="AA81" s="19" t="s">
        <v>109</v>
      </c>
    </row>
    <row r="82" spans="1:27">
      <c r="Z82" s="19" t="s">
        <v>150</v>
      </c>
      <c r="AA82" s="19" t="s">
        <v>109</v>
      </c>
    </row>
    <row r="83" spans="1:27">
      <c r="Z83" s="19" t="s">
        <v>151</v>
      </c>
      <c r="AA83" s="19" t="s">
        <v>109</v>
      </c>
    </row>
    <row r="84" spans="1:27">
      <c r="Z84" s="19" t="s">
        <v>152</v>
      </c>
      <c r="AA84" s="19" t="s">
        <v>109</v>
      </c>
    </row>
    <row r="85" spans="1:27">
      <c r="Z85" s="19" t="s">
        <v>153</v>
      </c>
      <c r="AA85" s="19" t="s">
        <v>109</v>
      </c>
    </row>
    <row r="86" spans="1:27">
      <c r="A86" s="72" t="s">
        <v>61</v>
      </c>
      <c r="B86" s="71" t="s">
        <v>60</v>
      </c>
      <c r="C86" s="90" t="s">
        <v>64</v>
      </c>
      <c r="D86" s="90"/>
      <c r="E86" s="90"/>
      <c r="F86" s="90"/>
      <c r="G86" s="90"/>
      <c r="H86" s="90"/>
      <c r="I86" s="90"/>
      <c r="Z86" s="19" t="s">
        <v>154</v>
      </c>
      <c r="AA86" s="19" t="s">
        <v>109</v>
      </c>
    </row>
    <row r="87" spans="1:27">
      <c r="A87" s="73"/>
      <c r="B87" s="73"/>
      <c r="C87" s="73"/>
      <c r="D87" s="73"/>
      <c r="E87" s="73"/>
      <c r="F87" s="73"/>
      <c r="G87" s="73"/>
      <c r="H87" s="73"/>
      <c r="I87" s="73"/>
      <c r="Z87" s="19" t="s">
        <v>155</v>
      </c>
      <c r="AA87" s="19" t="s">
        <v>109</v>
      </c>
    </row>
    <row r="88" spans="1:27">
      <c r="A88" s="73"/>
      <c r="B88" s="73"/>
      <c r="C88" s="73"/>
      <c r="D88" s="73"/>
      <c r="E88" s="73"/>
      <c r="F88" s="73"/>
      <c r="G88" s="73"/>
      <c r="H88" s="73"/>
      <c r="I88" s="73"/>
      <c r="Z88" s="19" t="s">
        <v>156</v>
      </c>
      <c r="AA88" s="19" t="s">
        <v>109</v>
      </c>
    </row>
    <row r="89" spans="1:27">
      <c r="A89" s="73"/>
      <c r="B89" s="73"/>
      <c r="C89" s="73"/>
      <c r="D89" s="73"/>
      <c r="E89" s="73"/>
      <c r="F89" s="73"/>
      <c r="G89" s="73"/>
      <c r="H89" s="73"/>
      <c r="I89" s="73"/>
      <c r="Z89" s="19" t="s">
        <v>157</v>
      </c>
      <c r="AA89" s="19" t="s">
        <v>109</v>
      </c>
    </row>
    <row r="90" spans="1:27">
      <c r="A90" s="73"/>
      <c r="B90" s="73"/>
      <c r="C90" s="73"/>
      <c r="D90" s="73"/>
      <c r="E90" s="73"/>
      <c r="F90" s="73"/>
      <c r="G90" s="73"/>
      <c r="H90" s="73"/>
      <c r="I90" s="73"/>
      <c r="Z90" s="19" t="s">
        <v>158</v>
      </c>
      <c r="AA90" s="19" t="s">
        <v>109</v>
      </c>
    </row>
    <row r="91" spans="1:27">
      <c r="A91" s="73"/>
      <c r="B91" s="73"/>
      <c r="C91" s="73"/>
      <c r="D91" s="73"/>
      <c r="E91" s="73"/>
      <c r="F91" s="73"/>
      <c r="G91" s="73"/>
      <c r="H91" s="73"/>
      <c r="I91" s="73"/>
      <c r="Z91" s="19" t="s">
        <v>159</v>
      </c>
      <c r="AA91" s="19" t="s">
        <v>109</v>
      </c>
    </row>
    <row r="92" spans="1:27">
      <c r="A92" s="73"/>
      <c r="B92" s="73"/>
      <c r="C92" s="73"/>
      <c r="D92" s="73"/>
      <c r="E92" s="73"/>
      <c r="F92" s="73"/>
      <c r="G92" s="73"/>
      <c r="H92" s="73"/>
      <c r="I92" s="73"/>
      <c r="Z92" s="19" t="s">
        <v>160</v>
      </c>
      <c r="AA92" s="19" t="s">
        <v>109</v>
      </c>
    </row>
    <row r="93" spans="1:27">
      <c r="A93" s="73"/>
      <c r="B93" s="73"/>
      <c r="C93" s="73"/>
      <c r="D93" s="73"/>
      <c r="E93" s="73"/>
      <c r="F93" s="73"/>
      <c r="G93" s="73"/>
      <c r="H93" s="73"/>
      <c r="I93" s="73"/>
      <c r="Z93" s="19" t="s">
        <v>161</v>
      </c>
      <c r="AA93" s="19" t="s">
        <v>109</v>
      </c>
    </row>
    <row r="94" spans="1:27">
      <c r="A94" s="73"/>
      <c r="B94" s="73"/>
      <c r="C94" s="73"/>
      <c r="D94" s="73"/>
      <c r="E94" s="73"/>
      <c r="F94" s="73"/>
      <c r="G94" s="73"/>
      <c r="H94" s="73"/>
      <c r="I94" s="73"/>
      <c r="Z94" s="19" t="s">
        <v>162</v>
      </c>
      <c r="AA94" s="19" t="s">
        <v>109</v>
      </c>
    </row>
    <row r="95" spans="1:27">
      <c r="A95" s="73"/>
      <c r="B95" s="73"/>
      <c r="C95" s="73"/>
      <c r="D95" s="73"/>
      <c r="E95" s="73"/>
      <c r="F95" s="73"/>
      <c r="G95" s="73"/>
      <c r="H95" s="73"/>
      <c r="I95" s="73"/>
      <c r="Z95" s="19" t="s">
        <v>163</v>
      </c>
      <c r="AA95" s="19" t="s">
        <v>109</v>
      </c>
    </row>
    <row r="96" spans="1:27">
      <c r="A96" s="73"/>
      <c r="B96" s="73"/>
      <c r="C96" s="73"/>
      <c r="D96" s="73"/>
      <c r="E96" s="73"/>
      <c r="F96" s="73"/>
      <c r="G96" s="73"/>
      <c r="H96" s="73"/>
      <c r="I96" s="73"/>
      <c r="Z96" s="19" t="s">
        <v>164</v>
      </c>
      <c r="AA96" s="19" t="s">
        <v>109</v>
      </c>
    </row>
    <row r="97" spans="1:27">
      <c r="A97" s="73"/>
      <c r="B97" s="73"/>
      <c r="C97" s="73"/>
      <c r="D97" s="73"/>
      <c r="E97" s="73"/>
      <c r="F97" s="73"/>
      <c r="G97" s="73"/>
      <c r="H97" s="73"/>
      <c r="I97" s="73"/>
      <c r="Z97" s="19" t="s">
        <v>165</v>
      </c>
      <c r="AA97" s="19" t="s">
        <v>109</v>
      </c>
    </row>
    <row r="98" spans="1:27">
      <c r="A98" s="73"/>
      <c r="B98" s="73"/>
      <c r="C98" s="73"/>
      <c r="D98" s="73"/>
      <c r="E98" s="73"/>
      <c r="F98" s="73"/>
      <c r="G98" s="73"/>
      <c r="H98" s="73"/>
      <c r="I98" s="73"/>
      <c r="Z98" s="19" t="s">
        <v>166</v>
      </c>
      <c r="AA98" s="19" t="s">
        <v>109</v>
      </c>
    </row>
    <row r="99" spans="1:27">
      <c r="A99" s="73"/>
      <c r="B99" s="73"/>
      <c r="C99" s="73"/>
      <c r="D99" s="73"/>
      <c r="E99" s="73"/>
      <c r="F99" s="73"/>
      <c r="G99" s="73"/>
      <c r="H99" s="73"/>
      <c r="I99" s="73"/>
      <c r="Z99" s="19" t="s">
        <v>167</v>
      </c>
      <c r="AA99" s="19" t="s">
        <v>109</v>
      </c>
    </row>
    <row r="100" spans="1:27">
      <c r="A100" s="73"/>
      <c r="B100" s="73"/>
      <c r="C100" s="73"/>
      <c r="D100" s="73"/>
      <c r="E100" s="73"/>
      <c r="F100" s="73"/>
      <c r="G100" s="73"/>
      <c r="H100" s="73"/>
      <c r="I100" s="73"/>
      <c r="Z100" s="19" t="s">
        <v>168</v>
      </c>
      <c r="AA100" s="19" t="s">
        <v>109</v>
      </c>
    </row>
    <row r="101" spans="1:27">
      <c r="A101" s="73"/>
      <c r="B101" s="73"/>
      <c r="C101" s="73"/>
      <c r="D101" s="73"/>
      <c r="E101" s="73"/>
      <c r="F101" s="73"/>
      <c r="G101" s="73"/>
      <c r="H101" s="73"/>
      <c r="I101" s="73"/>
      <c r="Z101" s="19" t="s">
        <v>169</v>
      </c>
      <c r="AA101" s="19" t="s">
        <v>109</v>
      </c>
    </row>
    <row r="102" spans="1:27">
      <c r="A102" s="73"/>
      <c r="B102" s="73"/>
      <c r="C102" s="73"/>
      <c r="D102" s="73"/>
      <c r="E102" s="73"/>
      <c r="F102" s="73"/>
      <c r="G102" s="73"/>
      <c r="H102" s="73"/>
      <c r="I102" s="73"/>
      <c r="Z102" s="19" t="s">
        <v>170</v>
      </c>
      <c r="AA102" s="19" t="s">
        <v>109</v>
      </c>
    </row>
    <row r="103" spans="1:27">
      <c r="A103" s="73"/>
      <c r="B103" s="73"/>
      <c r="C103" s="73"/>
      <c r="D103" s="73"/>
      <c r="E103" s="73"/>
      <c r="F103" s="73"/>
      <c r="G103" s="73"/>
      <c r="H103" s="73"/>
      <c r="I103" s="73"/>
      <c r="Z103" s="19" t="s">
        <v>171</v>
      </c>
      <c r="AA103" s="19" t="s">
        <v>109</v>
      </c>
    </row>
    <row r="104" spans="1:27">
      <c r="A104" s="73"/>
      <c r="B104" s="73"/>
      <c r="C104" s="73"/>
      <c r="D104" s="73"/>
      <c r="E104" s="73"/>
      <c r="F104" s="73"/>
      <c r="G104" s="73"/>
      <c r="H104" s="73"/>
      <c r="I104" s="73"/>
      <c r="Z104" s="19" t="s">
        <v>172</v>
      </c>
      <c r="AA104" s="19" t="s">
        <v>109</v>
      </c>
    </row>
    <row r="105" spans="1:27">
      <c r="B105" s="90" t="s">
        <v>62</v>
      </c>
      <c r="C105" s="90"/>
      <c r="D105" s="90"/>
      <c r="E105" s="90"/>
      <c r="F105" s="90"/>
      <c r="G105" s="90"/>
      <c r="H105" s="90"/>
      <c r="Z105" s="19" t="s">
        <v>173</v>
      </c>
      <c r="AA105" s="19" t="s">
        <v>109</v>
      </c>
    </row>
    <row r="106" spans="1:27">
      <c r="B106" s="90" t="s">
        <v>63</v>
      </c>
      <c r="C106" s="90"/>
      <c r="D106" s="90"/>
      <c r="E106" s="90"/>
      <c r="F106" s="90"/>
      <c r="G106" s="90"/>
      <c r="H106" s="90"/>
      <c r="Z106" s="19" t="s">
        <v>174</v>
      </c>
      <c r="AA106" s="19" t="s">
        <v>109</v>
      </c>
    </row>
    <row r="107" spans="1:27">
      <c r="B107" s="74" t="s">
        <v>65</v>
      </c>
      <c r="C107" s="90" t="s">
        <v>66</v>
      </c>
      <c r="D107" s="90"/>
      <c r="E107" s="90"/>
      <c r="F107" s="90"/>
      <c r="G107" s="90"/>
      <c r="H107" s="90"/>
      <c r="Z107" s="19" t="s">
        <v>175</v>
      </c>
      <c r="AA107" s="19" t="s">
        <v>109</v>
      </c>
    </row>
    <row r="108" spans="1:27">
      <c r="Z108" s="19" t="s">
        <v>176</v>
      </c>
      <c r="AA108" s="19" t="s">
        <v>109</v>
      </c>
    </row>
    <row r="109" spans="1:27">
      <c r="Z109" s="19" t="s">
        <v>177</v>
      </c>
      <c r="AA109" s="19" t="s">
        <v>109</v>
      </c>
    </row>
    <row r="110" spans="1:27">
      <c r="Z110" s="19" t="s">
        <v>178</v>
      </c>
      <c r="AA110" s="19" t="s">
        <v>109</v>
      </c>
    </row>
    <row r="111" spans="1:27">
      <c r="Z111" s="19" t="s">
        <v>179</v>
      </c>
      <c r="AA111" s="19" t="s">
        <v>109</v>
      </c>
    </row>
    <row r="112" spans="1:27">
      <c r="Z112" s="19" t="s">
        <v>180</v>
      </c>
      <c r="AA112" s="19" t="s">
        <v>109</v>
      </c>
    </row>
    <row r="113" spans="26:27">
      <c r="Z113" s="19" t="s">
        <v>181</v>
      </c>
      <c r="AA113" s="19" t="s">
        <v>109</v>
      </c>
    </row>
    <row r="114" spans="26:27">
      <c r="Z114" s="19" t="s">
        <v>182</v>
      </c>
      <c r="AA114" s="19" t="s">
        <v>109</v>
      </c>
    </row>
    <row r="115" spans="26:27">
      <c r="Z115" s="19" t="s">
        <v>183</v>
      </c>
      <c r="AA115" s="19" t="s">
        <v>109</v>
      </c>
    </row>
    <row r="116" spans="26:27">
      <c r="Z116" s="19" t="s">
        <v>184</v>
      </c>
      <c r="AA116" s="19" t="s">
        <v>109</v>
      </c>
    </row>
    <row r="117" spans="26:27">
      <c r="Z117" s="19" t="s">
        <v>185</v>
      </c>
      <c r="AA117" s="19" t="s">
        <v>109</v>
      </c>
    </row>
    <row r="118" spans="26:27">
      <c r="Z118" s="19" t="s">
        <v>186</v>
      </c>
      <c r="AA118" s="19" t="s">
        <v>109</v>
      </c>
    </row>
    <row r="119" spans="26:27">
      <c r="Z119" s="19" t="s">
        <v>187</v>
      </c>
      <c r="AA119" s="19" t="s">
        <v>109</v>
      </c>
    </row>
    <row r="120" spans="26:27">
      <c r="Z120" s="19" t="s">
        <v>188</v>
      </c>
      <c r="AA120" s="19" t="s">
        <v>109</v>
      </c>
    </row>
    <row r="121" spans="26:27">
      <c r="Z121" s="19" t="s">
        <v>189</v>
      </c>
      <c r="AA121" s="19" t="s">
        <v>109</v>
      </c>
    </row>
    <row r="122" spans="26:27">
      <c r="Z122" s="19" t="s">
        <v>190</v>
      </c>
      <c r="AA122" s="19" t="s">
        <v>109</v>
      </c>
    </row>
    <row r="123" spans="26:27">
      <c r="Z123" s="19" t="s">
        <v>191</v>
      </c>
      <c r="AA123" s="19" t="s">
        <v>109</v>
      </c>
    </row>
    <row r="124" spans="26:27">
      <c r="Z124" s="19" t="s">
        <v>192</v>
      </c>
      <c r="AA124" s="19" t="s">
        <v>109</v>
      </c>
    </row>
    <row r="125" spans="26:27">
      <c r="Z125" s="19" t="s">
        <v>193</v>
      </c>
      <c r="AA125" s="19" t="s">
        <v>109</v>
      </c>
    </row>
    <row r="126" spans="26:27">
      <c r="Z126" s="19" t="s">
        <v>194</v>
      </c>
      <c r="AA126" s="19" t="s">
        <v>109</v>
      </c>
    </row>
    <row r="127" spans="26:27">
      <c r="Z127" s="19" t="s">
        <v>195</v>
      </c>
      <c r="AA127" s="19" t="s">
        <v>109</v>
      </c>
    </row>
    <row r="128" spans="26:27">
      <c r="Z128" s="19" t="s">
        <v>196</v>
      </c>
      <c r="AA128" s="19" t="s">
        <v>109</v>
      </c>
    </row>
    <row r="129" spans="26:27">
      <c r="Z129" s="19" t="s">
        <v>197</v>
      </c>
      <c r="AA129" s="19" t="s">
        <v>109</v>
      </c>
    </row>
    <row r="130" spans="26:27">
      <c r="Z130" s="19" t="s">
        <v>198</v>
      </c>
      <c r="AA130" s="19" t="s">
        <v>109</v>
      </c>
    </row>
  </sheetData>
  <sheetProtection password="E53C" sheet="1" objects="1" scenarios="1"/>
  <mergeCells count="19">
    <mergeCell ref="V37:Y37"/>
    <mergeCell ref="A1:E2"/>
    <mergeCell ref="F1:G1"/>
    <mergeCell ref="F2:G2"/>
    <mergeCell ref="C16:F16"/>
    <mergeCell ref="J1:L1"/>
    <mergeCell ref="J20:L20"/>
    <mergeCell ref="J35:L35"/>
    <mergeCell ref="Q36:R36"/>
    <mergeCell ref="Q35:W35"/>
    <mergeCell ref="W36:X36"/>
    <mergeCell ref="S36:U36"/>
    <mergeCell ref="B12:E12"/>
    <mergeCell ref="J12:K12"/>
    <mergeCell ref="C107:H107"/>
    <mergeCell ref="C50:E50"/>
    <mergeCell ref="B105:H105"/>
    <mergeCell ref="B106:H106"/>
    <mergeCell ref="C86:I86"/>
  </mergeCells>
  <hyperlinks>
    <hyperlink ref="G16" r:id="rId1"/>
    <hyperlink ref="F50" r:id="rId2"/>
    <hyperlink ref="B86" r:id="rId3"/>
    <hyperlink ref="B107" r:id="rId4"/>
  </hyperlinks>
  <pageMargins left="0.75" right="0.75" top="1" bottom="1" header="0.5" footer="0.5"/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</dc:creator>
  <cp:lastModifiedBy>Michael F</cp:lastModifiedBy>
  <dcterms:created xsi:type="dcterms:W3CDTF">2022-02-08T01:19:23Z</dcterms:created>
  <dcterms:modified xsi:type="dcterms:W3CDTF">2022-02-10T01:06:24Z</dcterms:modified>
</cp:coreProperties>
</file>